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leev01/Desktop/Evan/Rules:Gamesh/[Professional] Fin. Games/In The Jaws of the Dragon/Orbat -&gt; Unit -&gt; Counter Stuff/"/>
    </mc:Choice>
  </mc:AlternateContent>
  <xr:revisionPtr revIDLastSave="0" documentId="13_ncr:1_{FFF98337-320F-444A-9301-9D5ABA092E95}" xr6:coauthVersionLast="47" xr6:coauthVersionMax="47" xr10:uidLastSave="{00000000-0000-0000-0000-000000000000}"/>
  <bookViews>
    <workbookView xWindow="0" yWindow="740" windowWidth="29400" windowHeight="17360" xr2:uid="{A4A84D2C-209F-3348-AE96-DD8ACB1C3B47}"/>
  </bookViews>
  <sheets>
    <sheet name="Missile Sheet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18" i="3" l="1"/>
  <c r="AI19" i="3"/>
  <c r="AJ19" i="3" s="1"/>
  <c r="AJ18" i="3"/>
  <c r="AI34" i="3"/>
  <c r="AJ34" i="3" s="1"/>
  <c r="AI35" i="3"/>
  <c r="AJ35" i="3" s="1"/>
  <c r="AJ25" i="3"/>
  <c r="AJ26" i="3"/>
  <c r="AJ29" i="3"/>
  <c r="AJ30" i="3"/>
  <c r="AJ28" i="3"/>
  <c r="AJ38" i="3"/>
  <c r="AJ39" i="3"/>
  <c r="AJ40" i="3"/>
  <c r="AJ41" i="3"/>
  <c r="AJ42" i="3"/>
  <c r="AJ43" i="3"/>
  <c r="AJ44" i="3"/>
  <c r="AJ45" i="3"/>
  <c r="AJ46" i="3"/>
  <c r="AJ47" i="3"/>
  <c r="AJ48" i="3"/>
  <c r="AJ49" i="3"/>
  <c r="AJ50" i="3"/>
  <c r="AJ51" i="3"/>
  <c r="AJ52" i="3"/>
  <c r="C27" i="3"/>
  <c r="AJ27" i="3" s="1"/>
  <c r="AJ5" i="3"/>
  <c r="AD4" i="3"/>
  <c r="AI4" i="3" s="1"/>
  <c r="AJ4" i="3" s="1"/>
  <c r="AD5" i="3"/>
  <c r="AD6" i="3"/>
  <c r="AI6" i="3" s="1"/>
  <c r="AJ6" i="3" s="1"/>
  <c r="AD7" i="3"/>
  <c r="AI7" i="3" s="1"/>
  <c r="AD8" i="3"/>
  <c r="AI8" i="3" s="1"/>
  <c r="AD9" i="3"/>
  <c r="AI9" i="3" s="1"/>
  <c r="AD10" i="3"/>
  <c r="AI10" i="3" s="1"/>
  <c r="AD11" i="3"/>
  <c r="AI11" i="3" s="1"/>
  <c r="AD12" i="3"/>
  <c r="AI12" i="3" s="1"/>
  <c r="AJ12" i="3" s="1"/>
  <c r="AD13" i="3"/>
  <c r="AI13" i="3" s="1"/>
  <c r="AJ13" i="3" s="1"/>
  <c r="AD14" i="3"/>
  <c r="AI14" i="3" s="1"/>
  <c r="AD15" i="3"/>
  <c r="AI15" i="3" s="1"/>
  <c r="AD16" i="3"/>
  <c r="AI16" i="3" s="1"/>
  <c r="AJ16" i="3" s="1"/>
  <c r="AD17" i="3"/>
  <c r="AI17" i="3" s="1"/>
  <c r="AJ17" i="3" s="1"/>
  <c r="AD18" i="3"/>
  <c r="AD19" i="3"/>
  <c r="AD20" i="3"/>
  <c r="AI20" i="3" s="1"/>
  <c r="AJ20" i="3" s="1"/>
  <c r="AD21" i="3"/>
  <c r="AI21" i="3" s="1"/>
  <c r="AJ21" i="3" s="1"/>
  <c r="AD22" i="3"/>
  <c r="AI22" i="3" s="1"/>
  <c r="AJ22" i="3" s="1"/>
  <c r="AD23" i="3"/>
  <c r="AI23" i="3" s="1"/>
  <c r="AD24" i="3"/>
  <c r="AI24" i="3" s="1"/>
  <c r="AJ24" i="3" s="1"/>
  <c r="AD25" i="3"/>
  <c r="AD26" i="3"/>
  <c r="AD27" i="3"/>
  <c r="AD28" i="3"/>
  <c r="AD29" i="3"/>
  <c r="AD30" i="3"/>
  <c r="AD31" i="3"/>
  <c r="AI31" i="3" s="1"/>
  <c r="AJ31" i="3" s="1"/>
  <c r="AD32" i="3"/>
  <c r="AI32" i="3" s="1"/>
  <c r="AJ32" i="3" s="1"/>
  <c r="AD33" i="3"/>
  <c r="AI33" i="3" s="1"/>
  <c r="AJ33" i="3" s="1"/>
  <c r="AD34" i="3"/>
  <c r="AD35" i="3"/>
  <c r="AD36" i="3"/>
  <c r="AI36" i="3" s="1"/>
  <c r="AJ36" i="3" s="1"/>
  <c r="AD37" i="3"/>
  <c r="AI37" i="3" s="1"/>
  <c r="AJ37" i="3" s="1"/>
  <c r="J5" i="3"/>
  <c r="AD3" i="3"/>
  <c r="AI3" i="3" s="1"/>
  <c r="F11" i="3"/>
  <c r="AS30" i="3"/>
  <c r="K2" i="3"/>
  <c r="F9" i="3"/>
  <c r="AW31" i="3"/>
  <c r="AX31" i="3" s="1"/>
  <c r="C23" i="3"/>
  <c r="E15" i="3"/>
  <c r="C15" i="3"/>
  <c r="C18" i="3"/>
  <c r="C14" i="3"/>
  <c r="C9" i="3"/>
  <c r="C10" i="3"/>
  <c r="AJ23" i="3" l="1"/>
  <c r="AJ11" i="3"/>
  <c r="AJ3" i="3"/>
  <c r="L2" i="3"/>
  <c r="M2" i="3" s="1"/>
  <c r="N2" i="3" s="1"/>
  <c r="O2" i="3" s="1"/>
  <c r="P2" i="3" s="1"/>
  <c r="Q2" i="3" s="1"/>
  <c r="R2" i="3" s="1"/>
  <c r="S2" i="3" s="1"/>
  <c r="T2" i="3" s="1"/>
  <c r="U2" i="3" s="1"/>
  <c r="V2" i="3" s="1"/>
  <c r="W2" i="3" s="1"/>
  <c r="X2" i="3" s="1"/>
  <c r="Y2" i="3" s="1"/>
  <c r="Z2" i="3" s="1"/>
  <c r="AA2" i="3" s="1"/>
  <c r="AB2" i="3" s="1"/>
  <c r="AJ15" i="3"/>
  <c r="AJ14" i="3"/>
  <c r="AJ10" i="3"/>
  <c r="AJ9" i="3"/>
  <c r="E8" i="3" l="1"/>
  <c r="J8" i="3" s="1"/>
  <c r="C8" i="3"/>
  <c r="AJ8" i="3" s="1"/>
  <c r="C7" i="3"/>
  <c r="AJ7" i="3" s="1"/>
  <c r="J4" i="3"/>
  <c r="J6" i="3"/>
  <c r="J7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" i="3"/>
  <c r="N34" i="3" l="1"/>
  <c r="V34" i="3"/>
  <c r="K34" i="3"/>
  <c r="AA34" i="3"/>
  <c r="O34" i="3"/>
  <c r="W34" i="3"/>
  <c r="Q34" i="3"/>
  <c r="Z34" i="3"/>
  <c r="S34" i="3"/>
  <c r="P34" i="3"/>
  <c r="X34" i="3"/>
  <c r="Y34" i="3"/>
  <c r="R34" i="3"/>
  <c r="L34" i="3"/>
  <c r="T34" i="3"/>
  <c r="AB34" i="3"/>
  <c r="M34" i="3"/>
  <c r="U34" i="3"/>
  <c r="P33" i="3"/>
  <c r="X33" i="3"/>
  <c r="AA33" i="3"/>
  <c r="AB33" i="3"/>
  <c r="Q33" i="3"/>
  <c r="Y33" i="3"/>
  <c r="K33" i="3"/>
  <c r="T33" i="3"/>
  <c r="R33" i="3"/>
  <c r="Z33" i="3"/>
  <c r="S33" i="3"/>
  <c r="L33" i="3"/>
  <c r="U33" i="3"/>
  <c r="N33" i="3"/>
  <c r="V33" i="3"/>
  <c r="O33" i="3"/>
  <c r="W33" i="3"/>
  <c r="M33" i="3"/>
  <c r="R32" i="3"/>
  <c r="Z32" i="3"/>
  <c r="U32" i="3"/>
  <c r="V32" i="3"/>
  <c r="O32" i="3"/>
  <c r="K32" i="3"/>
  <c r="S32" i="3"/>
  <c r="AA32" i="3"/>
  <c r="N32" i="3"/>
  <c r="W32" i="3"/>
  <c r="L32" i="3"/>
  <c r="T32" i="3"/>
  <c r="AB32" i="3"/>
  <c r="M32" i="3"/>
  <c r="P32" i="3"/>
  <c r="X32" i="3"/>
  <c r="Q32" i="3"/>
  <c r="Y32" i="3"/>
  <c r="N30" i="3"/>
  <c r="V30" i="3"/>
  <c r="S30" i="3"/>
  <c r="O30" i="3"/>
  <c r="W30" i="3"/>
  <c r="Q30" i="3"/>
  <c r="Z30" i="3"/>
  <c r="K30" i="3"/>
  <c r="P30" i="3"/>
  <c r="X30" i="3"/>
  <c r="Y30" i="3"/>
  <c r="R30" i="3"/>
  <c r="AA30" i="3"/>
  <c r="L30" i="3"/>
  <c r="T30" i="3"/>
  <c r="AB30" i="3"/>
  <c r="M30" i="3"/>
  <c r="U30" i="3"/>
  <c r="P29" i="3"/>
  <c r="X29" i="3"/>
  <c r="AA29" i="3"/>
  <c r="AB29" i="3"/>
  <c r="Q29" i="3"/>
  <c r="Y29" i="3"/>
  <c r="K29" i="3"/>
  <c r="T29" i="3"/>
  <c r="R29" i="3"/>
  <c r="Z29" i="3"/>
  <c r="S29" i="3"/>
  <c r="L29" i="3"/>
  <c r="N29" i="3"/>
  <c r="V29" i="3"/>
  <c r="O29" i="3"/>
  <c r="W29" i="3"/>
  <c r="M29" i="3"/>
  <c r="U29" i="3"/>
  <c r="P25" i="3"/>
  <c r="X25" i="3"/>
  <c r="L25" i="3"/>
  <c r="AB25" i="3"/>
  <c r="Q25" i="3"/>
  <c r="Y25" i="3"/>
  <c r="T25" i="3"/>
  <c r="M25" i="3"/>
  <c r="R25" i="3"/>
  <c r="Z25" i="3"/>
  <c r="K25" i="3"/>
  <c r="S25" i="3"/>
  <c r="AA25" i="3"/>
  <c r="N25" i="3"/>
  <c r="V25" i="3"/>
  <c r="O25" i="3"/>
  <c r="W25" i="3"/>
  <c r="U25" i="3"/>
  <c r="O3" i="3"/>
  <c r="W3" i="3"/>
  <c r="L3" i="3"/>
  <c r="P3" i="3"/>
  <c r="X3" i="3"/>
  <c r="R3" i="3"/>
  <c r="AA3" i="3"/>
  <c r="AB3" i="3"/>
  <c r="Q3" i="3"/>
  <c r="Y3" i="3"/>
  <c r="Z3" i="3"/>
  <c r="S3" i="3"/>
  <c r="T3" i="3"/>
  <c r="M3" i="3"/>
  <c r="U3" i="3"/>
  <c r="N3" i="3"/>
  <c r="V3" i="3"/>
  <c r="K3" i="3"/>
  <c r="R4" i="3"/>
  <c r="Z4" i="3"/>
  <c r="N4" i="3"/>
  <c r="K4" i="3"/>
  <c r="S4" i="3"/>
  <c r="AA4" i="3"/>
  <c r="V4" i="3"/>
  <c r="L4" i="3"/>
  <c r="T4" i="3"/>
  <c r="AB4" i="3"/>
  <c r="M4" i="3"/>
  <c r="U4" i="3"/>
  <c r="W4" i="3"/>
  <c r="P4" i="3"/>
  <c r="X4" i="3"/>
  <c r="Q4" i="3"/>
  <c r="Y4" i="3"/>
  <c r="O4" i="3"/>
  <c r="R36" i="3"/>
  <c r="Z36" i="3"/>
  <c r="U36" i="3"/>
  <c r="V36" i="3"/>
  <c r="W36" i="3"/>
  <c r="K36" i="3"/>
  <c r="S36" i="3"/>
  <c r="AA36" i="3"/>
  <c r="N36" i="3"/>
  <c r="L36" i="3"/>
  <c r="T36" i="3"/>
  <c r="AB36" i="3"/>
  <c r="M36" i="3"/>
  <c r="O36" i="3"/>
  <c r="P36" i="3"/>
  <c r="X36" i="3"/>
  <c r="Q36" i="3"/>
  <c r="Y36" i="3"/>
  <c r="R28" i="3"/>
  <c r="Z28" i="3"/>
  <c r="U28" i="3"/>
  <c r="V28" i="3"/>
  <c r="K28" i="3"/>
  <c r="S28" i="3"/>
  <c r="AA28" i="3"/>
  <c r="N28" i="3"/>
  <c r="O28" i="3"/>
  <c r="L28" i="3"/>
  <c r="T28" i="3"/>
  <c r="AB28" i="3"/>
  <c r="M28" i="3"/>
  <c r="W28" i="3"/>
  <c r="P28" i="3"/>
  <c r="X28" i="3"/>
  <c r="Q28" i="3"/>
  <c r="Y28" i="3"/>
  <c r="N26" i="3"/>
  <c r="V26" i="3"/>
  <c r="Y26" i="3"/>
  <c r="O26" i="3"/>
  <c r="W26" i="3"/>
  <c r="Z26" i="3"/>
  <c r="S26" i="3"/>
  <c r="P26" i="3"/>
  <c r="X26" i="3"/>
  <c r="Q26" i="3"/>
  <c r="R26" i="3"/>
  <c r="AA26" i="3"/>
  <c r="L26" i="3"/>
  <c r="T26" i="3"/>
  <c r="AB26" i="3"/>
  <c r="M26" i="3"/>
  <c r="U26" i="3"/>
  <c r="K26" i="3"/>
  <c r="L31" i="3"/>
  <c r="T31" i="3"/>
  <c r="AB31" i="3"/>
  <c r="O31" i="3"/>
  <c r="P31" i="3"/>
  <c r="M31" i="3"/>
  <c r="U31" i="3"/>
  <c r="W31" i="3"/>
  <c r="Y31" i="3"/>
  <c r="N31" i="3"/>
  <c r="V31" i="3"/>
  <c r="X31" i="3"/>
  <c r="R31" i="3"/>
  <c r="Z31" i="3"/>
  <c r="K31" i="3"/>
  <c r="S31" i="3"/>
  <c r="AA31" i="3"/>
  <c r="Q31" i="3"/>
  <c r="P37" i="3"/>
  <c r="X37" i="3"/>
  <c r="AA37" i="3"/>
  <c r="AB37" i="3"/>
  <c r="Q37" i="3"/>
  <c r="Y37" i="3"/>
  <c r="K37" i="3"/>
  <c r="T37" i="3"/>
  <c r="M37" i="3"/>
  <c r="R37" i="3"/>
  <c r="Z37" i="3"/>
  <c r="S37" i="3"/>
  <c r="L37" i="3"/>
  <c r="N37" i="3"/>
  <c r="V37" i="3"/>
  <c r="O37" i="3"/>
  <c r="W37" i="3"/>
  <c r="U37" i="3"/>
  <c r="L35" i="3"/>
  <c r="T35" i="3"/>
  <c r="AB35" i="3"/>
  <c r="O35" i="3"/>
  <c r="P35" i="3"/>
  <c r="M35" i="3"/>
  <c r="U35" i="3"/>
  <c r="W35" i="3"/>
  <c r="Y35" i="3"/>
  <c r="N35" i="3"/>
  <c r="V35" i="3"/>
  <c r="X35" i="3"/>
  <c r="R35" i="3"/>
  <c r="Z35" i="3"/>
  <c r="K35" i="3"/>
  <c r="S35" i="3"/>
  <c r="AA35" i="3"/>
  <c r="Q35" i="3"/>
  <c r="L27" i="3"/>
  <c r="T27" i="3"/>
  <c r="AB27" i="3"/>
  <c r="P27" i="3"/>
  <c r="Y27" i="3"/>
  <c r="M27" i="3"/>
  <c r="U27" i="3"/>
  <c r="O27" i="3"/>
  <c r="N27" i="3"/>
  <c r="V27" i="3"/>
  <c r="W27" i="3"/>
  <c r="X27" i="3"/>
  <c r="R27" i="3"/>
  <c r="Z27" i="3"/>
  <c r="K27" i="3"/>
  <c r="S27" i="3"/>
  <c r="AA27" i="3"/>
  <c r="Q27" i="3"/>
  <c r="Q9" i="3"/>
  <c r="Y9" i="3"/>
  <c r="R9" i="3"/>
  <c r="M9" i="3"/>
  <c r="U9" i="3"/>
  <c r="V9" i="3"/>
  <c r="Z9" i="3"/>
  <c r="K9" i="3"/>
  <c r="S9" i="3"/>
  <c r="AA9" i="3"/>
  <c r="L9" i="3"/>
  <c r="T9" i="3"/>
  <c r="AB9" i="3"/>
  <c r="N9" i="3"/>
  <c r="O9" i="3"/>
  <c r="W9" i="3"/>
  <c r="X9" i="3"/>
  <c r="P9" i="3"/>
  <c r="M7" i="3"/>
  <c r="U7" i="3"/>
  <c r="Z7" i="3"/>
  <c r="N7" i="3"/>
  <c r="V7" i="3"/>
  <c r="Y7" i="3"/>
  <c r="R7" i="3"/>
  <c r="O7" i="3"/>
  <c r="W7" i="3"/>
  <c r="P7" i="3"/>
  <c r="X7" i="3"/>
  <c r="Q7" i="3"/>
  <c r="S7" i="3"/>
  <c r="AB7" i="3"/>
  <c r="K7" i="3"/>
  <c r="L7" i="3"/>
  <c r="T7" i="3"/>
  <c r="AA7" i="3"/>
  <c r="K17" i="3"/>
  <c r="S17" i="3"/>
  <c r="AA17" i="3"/>
  <c r="L17" i="3"/>
  <c r="AB17" i="3"/>
  <c r="T17" i="3"/>
  <c r="W17" i="3"/>
  <c r="M17" i="3"/>
  <c r="U17" i="3"/>
  <c r="N17" i="3"/>
  <c r="V17" i="3"/>
  <c r="O17" i="3"/>
  <c r="P17" i="3"/>
  <c r="Z17" i="3"/>
  <c r="Q17" i="3"/>
  <c r="X17" i="3"/>
  <c r="R17" i="3"/>
  <c r="Y17" i="3"/>
  <c r="Q24" i="3"/>
  <c r="Y24" i="3"/>
  <c r="R24" i="3"/>
  <c r="T24" i="3"/>
  <c r="Z24" i="3"/>
  <c r="L24" i="3"/>
  <c r="AB24" i="3"/>
  <c r="M24" i="3"/>
  <c r="K24" i="3"/>
  <c r="S24" i="3"/>
  <c r="AA24" i="3"/>
  <c r="U24" i="3"/>
  <c r="W24" i="3"/>
  <c r="V24" i="3"/>
  <c r="X24" i="3"/>
  <c r="N24" i="3"/>
  <c r="O24" i="3"/>
  <c r="P24" i="3"/>
  <c r="M16" i="3"/>
  <c r="U16" i="3"/>
  <c r="V16" i="3"/>
  <c r="Q16" i="3"/>
  <c r="N16" i="3"/>
  <c r="Z16" i="3"/>
  <c r="O16" i="3"/>
  <c r="W16" i="3"/>
  <c r="P16" i="3"/>
  <c r="X16" i="3"/>
  <c r="Y16" i="3"/>
  <c r="R16" i="3"/>
  <c r="S16" i="3"/>
  <c r="AA16" i="3"/>
  <c r="L16" i="3"/>
  <c r="T16" i="3"/>
  <c r="AB16" i="3"/>
  <c r="K16" i="3"/>
  <c r="K23" i="3"/>
  <c r="S23" i="3"/>
  <c r="AA23" i="3"/>
  <c r="L23" i="3"/>
  <c r="AB23" i="3"/>
  <c r="N23" i="3"/>
  <c r="O23" i="3"/>
  <c r="T23" i="3"/>
  <c r="V23" i="3"/>
  <c r="M23" i="3"/>
  <c r="U23" i="3"/>
  <c r="W23" i="3"/>
  <c r="R23" i="3"/>
  <c r="Y23" i="3"/>
  <c r="P23" i="3"/>
  <c r="X23" i="3"/>
  <c r="Z23" i="3"/>
  <c r="Q23" i="3"/>
  <c r="O15" i="3"/>
  <c r="W15" i="3"/>
  <c r="P15" i="3"/>
  <c r="X15" i="3"/>
  <c r="K15" i="3"/>
  <c r="S15" i="3"/>
  <c r="L15" i="3"/>
  <c r="Q15" i="3"/>
  <c r="Y15" i="3"/>
  <c r="R15" i="3"/>
  <c r="Z15" i="3"/>
  <c r="AA15" i="3"/>
  <c r="AB15" i="3"/>
  <c r="T15" i="3"/>
  <c r="V15" i="3"/>
  <c r="M15" i="3"/>
  <c r="N15" i="3"/>
  <c r="U15" i="3"/>
  <c r="O6" i="3"/>
  <c r="W6" i="3"/>
  <c r="K6" i="3"/>
  <c r="S6" i="3"/>
  <c r="AA6" i="3"/>
  <c r="P6" i="3"/>
  <c r="X6" i="3"/>
  <c r="Q6" i="3"/>
  <c r="Y6" i="3"/>
  <c r="R6" i="3"/>
  <c r="Z6" i="3"/>
  <c r="T6" i="3"/>
  <c r="AB6" i="3"/>
  <c r="L6" i="3"/>
  <c r="V6" i="3"/>
  <c r="M6" i="3"/>
  <c r="N6" i="3"/>
  <c r="U6" i="3"/>
  <c r="Q14" i="3"/>
  <c r="Y14" i="3"/>
  <c r="R14" i="3"/>
  <c r="M14" i="3"/>
  <c r="N14" i="3"/>
  <c r="Z14" i="3"/>
  <c r="K14" i="3"/>
  <c r="S14" i="3"/>
  <c r="AA14" i="3"/>
  <c r="L14" i="3"/>
  <c r="T14" i="3"/>
  <c r="AB14" i="3"/>
  <c r="U14" i="3"/>
  <c r="V14" i="3"/>
  <c r="X14" i="3"/>
  <c r="P14" i="3"/>
  <c r="W14" i="3"/>
  <c r="O14" i="3"/>
  <c r="Q5" i="3"/>
  <c r="Y5" i="3"/>
  <c r="Z5" i="3"/>
  <c r="M5" i="3"/>
  <c r="U5" i="3"/>
  <c r="R5" i="3"/>
  <c r="N5" i="3"/>
  <c r="K5" i="3"/>
  <c r="S5" i="3"/>
  <c r="AA5" i="3"/>
  <c r="T5" i="3"/>
  <c r="AB5" i="3"/>
  <c r="L5" i="3"/>
  <c r="V5" i="3"/>
  <c r="O5" i="3"/>
  <c r="P5" i="3"/>
  <c r="X5" i="3"/>
  <c r="W5" i="3"/>
  <c r="M22" i="3"/>
  <c r="U22" i="3"/>
  <c r="N22" i="3"/>
  <c r="V22" i="3"/>
  <c r="P22" i="3"/>
  <c r="X22" i="3"/>
  <c r="Q22" i="3"/>
  <c r="O22" i="3"/>
  <c r="W22" i="3"/>
  <c r="Y22" i="3"/>
  <c r="R22" i="3"/>
  <c r="Z22" i="3"/>
  <c r="AA22" i="3"/>
  <c r="L22" i="3"/>
  <c r="S22" i="3"/>
  <c r="T22" i="3"/>
  <c r="AB22" i="3"/>
  <c r="K22" i="3"/>
  <c r="O21" i="3"/>
  <c r="W21" i="3"/>
  <c r="P21" i="3"/>
  <c r="AA21" i="3"/>
  <c r="X21" i="3"/>
  <c r="R21" i="3"/>
  <c r="Z21" i="3"/>
  <c r="K21" i="3"/>
  <c r="Q21" i="3"/>
  <c r="Y21" i="3"/>
  <c r="S21" i="3"/>
  <c r="M21" i="3"/>
  <c r="T21" i="3"/>
  <c r="V21" i="3"/>
  <c r="AB21" i="3"/>
  <c r="N21" i="3"/>
  <c r="U21" i="3"/>
  <c r="L21" i="3"/>
  <c r="K13" i="3"/>
  <c r="S13" i="3"/>
  <c r="AA13" i="3"/>
  <c r="L13" i="3"/>
  <c r="AB13" i="3"/>
  <c r="O13" i="3"/>
  <c r="T13" i="3"/>
  <c r="W13" i="3"/>
  <c r="X13" i="3"/>
  <c r="M13" i="3"/>
  <c r="U13" i="3"/>
  <c r="N13" i="3"/>
  <c r="V13" i="3"/>
  <c r="P13" i="3"/>
  <c r="R13" i="3"/>
  <c r="Q13" i="3"/>
  <c r="Y13" i="3"/>
  <c r="Z13" i="3"/>
  <c r="M12" i="3"/>
  <c r="U12" i="3"/>
  <c r="V12" i="3"/>
  <c r="Q12" i="3"/>
  <c r="Z12" i="3"/>
  <c r="N12" i="3"/>
  <c r="O12" i="3"/>
  <c r="W12" i="3"/>
  <c r="P12" i="3"/>
  <c r="X12" i="3"/>
  <c r="Y12" i="3"/>
  <c r="R12" i="3"/>
  <c r="AB12" i="3"/>
  <c r="K12" i="3"/>
  <c r="L12" i="3"/>
  <c r="S12" i="3"/>
  <c r="T12" i="3"/>
  <c r="AA12" i="3"/>
  <c r="Q20" i="3"/>
  <c r="Y20" i="3"/>
  <c r="Z20" i="3"/>
  <c r="T20" i="3"/>
  <c r="M20" i="3"/>
  <c r="U20" i="3"/>
  <c r="R20" i="3"/>
  <c r="L20" i="3"/>
  <c r="AB20" i="3"/>
  <c r="K20" i="3"/>
  <c r="S20" i="3"/>
  <c r="AA20" i="3"/>
  <c r="P20" i="3"/>
  <c r="N20" i="3"/>
  <c r="O20" i="3"/>
  <c r="V20" i="3"/>
  <c r="W20" i="3"/>
  <c r="X20" i="3"/>
  <c r="O10" i="3"/>
  <c r="W10" i="3"/>
  <c r="P10" i="3"/>
  <c r="X10" i="3"/>
  <c r="AA10" i="3"/>
  <c r="AB10" i="3"/>
  <c r="S10" i="3"/>
  <c r="T10" i="3"/>
  <c r="Q10" i="3"/>
  <c r="Y10" i="3"/>
  <c r="R10" i="3"/>
  <c r="Z10" i="3"/>
  <c r="K10" i="3"/>
  <c r="L10" i="3"/>
  <c r="N10" i="3"/>
  <c r="M10" i="3"/>
  <c r="U10" i="3"/>
  <c r="V10" i="3"/>
  <c r="K8" i="3"/>
  <c r="S8" i="3"/>
  <c r="AA8" i="3"/>
  <c r="L8" i="3"/>
  <c r="O8" i="3"/>
  <c r="W8" i="3"/>
  <c r="T8" i="3"/>
  <c r="AB8" i="3"/>
  <c r="X8" i="3"/>
  <c r="M8" i="3"/>
  <c r="U8" i="3"/>
  <c r="N8" i="3"/>
  <c r="V8" i="3"/>
  <c r="P8" i="3"/>
  <c r="R8" i="3"/>
  <c r="Z8" i="3"/>
  <c r="Y8" i="3"/>
  <c r="Q8" i="3"/>
  <c r="O19" i="3"/>
  <c r="W19" i="3"/>
  <c r="P19" i="3"/>
  <c r="Q19" i="3"/>
  <c r="R19" i="3"/>
  <c r="K19" i="3"/>
  <c r="L19" i="3"/>
  <c r="T19" i="3"/>
  <c r="AB19" i="3"/>
  <c r="U19" i="3"/>
  <c r="Z19" i="3"/>
  <c r="AA19" i="3"/>
  <c r="M19" i="3"/>
  <c r="N19" i="3"/>
  <c r="V19" i="3"/>
  <c r="X19" i="3"/>
  <c r="Y19" i="3"/>
  <c r="S19" i="3"/>
  <c r="K11" i="3"/>
  <c r="S11" i="3"/>
  <c r="AA11" i="3"/>
  <c r="O11" i="3"/>
  <c r="P11" i="3"/>
  <c r="R11" i="3"/>
  <c r="L11" i="3"/>
  <c r="T11" i="3"/>
  <c r="AB11" i="3"/>
  <c r="W11" i="3"/>
  <c r="Z11" i="3"/>
  <c r="M11" i="3"/>
  <c r="U11" i="3"/>
  <c r="V11" i="3"/>
  <c r="X11" i="3"/>
  <c r="Q11" i="3"/>
  <c r="N11" i="3"/>
  <c r="Y11" i="3"/>
  <c r="N18" i="3"/>
  <c r="V18" i="3"/>
  <c r="AB18" i="3"/>
  <c r="O18" i="3"/>
  <c r="W18" i="3"/>
  <c r="Z18" i="3"/>
  <c r="S18" i="3"/>
  <c r="T18" i="3"/>
  <c r="U18" i="3"/>
  <c r="P18" i="3"/>
  <c r="X18" i="3"/>
  <c r="R18" i="3"/>
  <c r="K18" i="3"/>
  <c r="L18" i="3"/>
  <c r="Q18" i="3"/>
  <c r="Y18" i="3"/>
  <c r="AA18" i="3"/>
  <c r="M18" i="3"/>
</calcChain>
</file>

<file path=xl/sharedStrings.xml><?xml version="1.0" encoding="utf-8"?>
<sst xmlns="http://schemas.openxmlformats.org/spreadsheetml/2006/main" count="298" uniqueCount="125">
  <si>
    <t>Crater Size (ø ft)</t>
  </si>
  <si>
    <r>
      <t>Missile CEP (</t>
    </r>
    <r>
      <rPr>
        <b/>
        <u/>
        <sz val="12"/>
        <color theme="1"/>
        <rFont val="Calibri (Body)"/>
      </rPr>
      <t>m</t>
    </r>
    <r>
      <rPr>
        <sz val="12"/>
        <color theme="1"/>
        <rFont val="Calibri"/>
        <family val="2"/>
        <scheme val="minor"/>
      </rPr>
      <t>)</t>
    </r>
  </si>
  <si>
    <t>Yes</t>
  </si>
  <si>
    <t xml:space="preserve">JDAM </t>
  </si>
  <si>
    <t>JDAM (Jammed)</t>
  </si>
  <si>
    <t>Weapon</t>
  </si>
  <si>
    <t>Tomahawk</t>
  </si>
  <si>
    <t>CEP (M)</t>
  </si>
  <si>
    <t>https://www.navylookout.com/what-is-the-state-of-royal-navy-land-attack-missile-capability/</t>
  </si>
  <si>
    <t>Source</t>
  </si>
  <si>
    <t>NSM</t>
  </si>
  <si>
    <t>CJ-10</t>
  </si>
  <si>
    <t xml:space="preserve">Carrier Killer, China’s Anti-Ship Ballistic Missiles and Theater of Operations in the early 21st Century (2022), Gerry Doyle and Blake Herzinger, pg. 50 </t>
  </si>
  <si>
    <t>DF-11A</t>
  </si>
  <si>
    <t xml:space="preserve">Understanding the People’s Liberation Army Rocket Force, Maj. Christopher J. Mihal, 2021 </t>
  </si>
  <si>
    <t>20-30</t>
  </si>
  <si>
    <t>DF-15B</t>
  </si>
  <si>
    <t>30 or 5-10</t>
  </si>
  <si>
    <r>
      <t>The U.S.-China Military Scorecard Forces, Geography, and the Evolving Balance of Power, 1996–2017, RAND, published 2015, Heginbotham et. al., pg. 47 (states 5-10m.)</t>
    </r>
    <r>
      <rPr>
        <sz val="8"/>
        <color theme="1"/>
        <rFont val="Times New Roman"/>
        <family val="1"/>
      </rPr>
      <t>, https://missilethreat.csis.org/missile/df-15-css-6/ accessed Feb 26, 2023 (states 30m)</t>
    </r>
  </si>
  <si>
    <t xml:space="preserve"> </t>
  </si>
  <si>
    <t>DF-21C</t>
  </si>
  <si>
    <t>40 to 50</t>
  </si>
  <si>
    <t>Regaining the High Ground at Sea: Transforming the U.S. Navy’s Carrier Air Wing for Great Power Competition  -  CSBA 20172</t>
  </si>
  <si>
    <t>DF-21D</t>
  </si>
  <si>
    <t>Tomahawk (Jammed)</t>
  </si>
  <si>
    <t>4 or less</t>
  </si>
  <si>
    <t>http://characterisationexplosiveweapons.org/studies/annex-e-mk82-aircraft-bombs/</t>
  </si>
  <si>
    <t>https://www.af.mil/About-Us/Fact-Sheets/Display/Article/104572/joint-direct-attack-munition-gbu-313238/</t>
  </si>
  <si>
    <t>Laser Guided Bomb</t>
  </si>
  <si>
    <t>Runway Aimpoint</t>
  </si>
  <si>
    <t>Target</t>
  </si>
  <si>
    <t>Target Size (m)</t>
  </si>
  <si>
    <t>Target Size (radius in m)</t>
  </si>
  <si>
    <t>Arleigh Burke-class</t>
  </si>
  <si>
    <t>Tainan Airbase HAS</t>
  </si>
  <si>
    <t>Kadena Airbase HAS</t>
  </si>
  <si>
    <t>Kadena Airbase Fuel Farm Tank</t>
  </si>
  <si>
    <t>Missile Reliability (%)</t>
  </si>
  <si>
    <t>Nation</t>
  </si>
  <si>
    <t>Missile</t>
  </si>
  <si>
    <t># of Missiles</t>
  </si>
  <si>
    <t>No</t>
  </si>
  <si>
    <t>Total Salvos</t>
  </si>
  <si>
    <t>Australia</t>
  </si>
  <si>
    <t>JASSM</t>
  </si>
  <si>
    <t>JASSM-ER</t>
  </si>
  <si>
    <t>LRASM</t>
  </si>
  <si>
    <t>China</t>
  </si>
  <si>
    <t>Notes</t>
  </si>
  <si>
    <t>Undelivered?</t>
  </si>
  <si>
    <t>DF-15B/C</t>
  </si>
  <si>
    <t>DF-16</t>
  </si>
  <si>
    <t>Assuming all are non-submunition varients</t>
  </si>
  <si>
    <t>Warhead Weight</t>
  </si>
  <si>
    <t>Crater Diamater</t>
  </si>
  <si>
    <t>Warhead Weight (lb)</t>
  </si>
  <si>
    <t>Crater Diamater (ft)</t>
  </si>
  <si>
    <t>Thus we can determine the crater size for any given weight of charge</t>
  </si>
  <si>
    <t>From RAND</t>
  </si>
  <si>
    <t>From trendline</t>
  </si>
  <si>
    <t>ZUNI Mk. 24</t>
  </si>
  <si>
    <t>Data from: https://www.rand.org/content/dam/rand/pubs/documents/D19000/D19937/D19937.pdf, pg. 3, BLU-67 discarded as it's a shaped charge</t>
  </si>
  <si>
    <t>Note that it would be better to use the Berezansky equation, (https://www.tandfonline.com/doi/epdf/10.1080/23311886.2024.2368096/, pg. 7), but I am not suitably a mathmatican to do so.</t>
  </si>
  <si>
    <t>Or to use the methods given here: https://apps.dtic.mil/sti/pdfs/AD0907456.pdf</t>
  </si>
  <si>
    <t>This data derives us the trendline .0235x +13.811</t>
  </si>
  <si>
    <t>DF-17</t>
  </si>
  <si>
    <t>DF-26</t>
  </si>
  <si>
    <t>DF-100</t>
  </si>
  <si>
    <t>Assuming even slipt between C and D</t>
  </si>
  <si>
    <t>Manuverable?</t>
  </si>
  <si>
    <t>Hypersonic</t>
  </si>
  <si>
    <t>Vs. 10 Aimpoints</t>
  </si>
  <si>
    <t>Low Observable/Stealthy?</t>
  </si>
  <si>
    <t>Salvo Size</t>
  </si>
  <si>
    <t xml:space="preserve">HF-2E </t>
  </si>
  <si>
    <t>Taiwan</t>
  </si>
  <si>
    <t xml:space="preserve">Hsiung Sheng </t>
  </si>
  <si>
    <t>Tien Chi</t>
  </si>
  <si>
    <t>Wan Chien</t>
  </si>
  <si>
    <t xml:space="preserve">Ching Tien </t>
  </si>
  <si>
    <t>HF-3</t>
  </si>
  <si>
    <t>Missiles needed for .5 Pk</t>
  </si>
  <si>
    <t>Overwrites target size if crater size is bigger</t>
  </si>
  <si>
    <t>United States</t>
  </si>
  <si>
    <t>MALD</t>
  </si>
  <si>
    <t>Japan</t>
  </si>
  <si>
    <t>Effective Base # of Missiles Intercepted</t>
  </si>
  <si>
    <t>EW+Interception+MILDEC</t>
  </si>
  <si>
    <t>Area of Effect Per Submunitoion</t>
  </si>
  <si>
    <t xml:space="preserve">The U.S.-China Military Scorecard Forces, Geography, and the Evolving Balance of Power, 1996–2017, RAND, published 2015, Heginbotham et. al., pg. 58 (assming each submuntion is a linear increase/decrease, and warhead weight is linearly corelated to sumunitions contained) </t>
  </si>
  <si>
    <t>DF-21 C</t>
  </si>
  <si>
    <t># of Bomblets</t>
  </si>
  <si>
    <t>Effect Size (Diamater in feet)</t>
  </si>
  <si>
    <t>Warhead Size (lbs)</t>
  </si>
  <si>
    <t xml:space="preserve">The U.S.-China Military Scorecard Forces, Geography, and the Evolving Balance of Power, 1996–2017, RAND, published 2015, Heginbotham et. al., pg. 58 </t>
  </si>
  <si>
    <t>Bomblets</t>
  </si>
  <si>
    <t>Effective Size</t>
  </si>
  <si>
    <t>If unitary warhead, weight of warhead worked out to crater size. If submunitions, area of effect is worked out based on number of bomblets, then averaged assuming 25% of a strike will be submunitions warheaded munitions, and the rest nont</t>
  </si>
  <si>
    <t>At least 40 have been known to be used. Between test fires, other operational use, and retainment of invnenotry for other forces not in the pacific, inventory is reduced by 500</t>
  </si>
  <si>
    <t>Between test fires,  operational use, and retainment of invnenotry for other forces not in the pacific, inventory is reduced by 250</t>
  </si>
  <si>
    <t>https://www.stimson.org/wp-content/uploads/2024/12/Cratering-Effects-Report_Dec-6_WEB.pdf</t>
  </si>
  <si>
    <t>https://www.rand.org/content/dam/rand/pubs/documents/D19000/D19937/D19937.pdf, pg. 3</t>
  </si>
  <si>
    <t>https://www.rand.org/content/dam/rand/pubs/documents/D19000/D19937/D19937.pdf, pg. 4</t>
  </si>
  <si>
    <t>https://www.rand.org/content/dam/rand/pubs/documents/D19000/D19937/D19937.pdf, pg. 5</t>
  </si>
  <si>
    <t>https://www.rand.org/content/dam/rand/pubs/documents/D19000/D19937/D19937.pdf, pg. 6</t>
  </si>
  <si>
    <t>https://www.rand.org/content/dam/rand/pubs/documents/D19000/D19937/D19937.pdf, pg. 7</t>
  </si>
  <si>
    <t>https://www.rand.org/content/dam/rand/pubs/documents/D19000/D19937/D19937.pdf, pg. 8</t>
  </si>
  <si>
    <t>https://www.stimson.org/wp-content/uploads/2024/12/Cratering-Effects-Report_Dec-6_WEB.pdf, pg.54</t>
  </si>
  <si>
    <t>Runway cratering submuntion, no included in trendline.</t>
  </si>
  <si>
    <t>Assumed to be fully submuntions warheads</t>
  </si>
  <si>
    <t>Pk for # of Missiles Fired at the Aimpoint (Using SSKP, with target radius overwritten by crater size if larger)</t>
  </si>
  <si>
    <t>Harpoon</t>
  </si>
  <si>
    <t>Harpoon II</t>
  </si>
  <si>
    <t>Integrated 2030</t>
  </si>
  <si>
    <t>Integrated 2031</t>
  </si>
  <si>
    <t>Assuming half are on ships or in naval stockpiles</t>
  </si>
  <si>
    <t>Type 88</t>
  </si>
  <si>
    <t>Type 12</t>
  </si>
  <si>
    <t>ASHM</t>
  </si>
  <si>
    <t>Number I have</t>
  </si>
  <si>
    <t>IF ASHM, Salvo Size = 25</t>
  </si>
  <si>
    <t>Yellow Indicates Guess</t>
  </si>
  <si>
    <t>Reduces intercepts by 1/2 (Source: Personal Communication)</t>
  </si>
  <si>
    <t>Reduces intercpets by 1/4 (Source: Personal Communication)</t>
  </si>
  <si>
    <t>Reduces intercepts by 1/3 (Source: Personal Communication)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</si>
</sst>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 (Body)"/>
    </font>
    <font>
      <i/>
      <sz val="12"/>
      <color theme="1"/>
      <name val="Calibri"/>
      <family val="2"/>
      <scheme val="minor"/>
    </font>
    <font>
      <sz val="8"/>
      <color rgb="FF000000"/>
      <name val="Times New Roman"/>
      <family val="1"/>
    </font>
    <font>
      <sz val="8"/>
      <color theme="1"/>
      <name val="Times New Roman"/>
      <family val="1"/>
    </font>
    <font>
      <b/>
      <u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DFBA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0" fillId="2" borderId="1" xfId="0" applyFill="1" applyBorder="1"/>
    <xf numFmtId="0" fontId="0" fillId="0" borderId="0" xfId="0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/>
    <xf numFmtId="2" fontId="0" fillId="3" borderId="0" xfId="0" applyNumberFormat="1" applyFill="1"/>
    <xf numFmtId="0" fontId="0" fillId="0" borderId="0" xfId="0" applyAlignment="1">
      <alignment horizontal="left"/>
    </xf>
    <xf numFmtId="0" fontId="6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0" fillId="0" borderId="0" xfId="0" quotePrefix="1"/>
    <xf numFmtId="0" fontId="0" fillId="0" borderId="2" xfId="0" applyBorder="1"/>
    <xf numFmtId="0" fontId="0" fillId="4" borderId="1" xfId="0" applyFill="1" applyBorder="1"/>
    <xf numFmtId="2" fontId="0" fillId="0" borderId="0" xfId="0" applyNumberFormat="1"/>
    <xf numFmtId="164" fontId="0" fillId="0" borderId="0" xfId="0" applyNumberFormat="1"/>
    <xf numFmtId="1" fontId="0" fillId="0" borderId="0" xfId="0" applyNumberFormat="1"/>
    <xf numFmtId="9" fontId="0" fillId="0" borderId="0" xfId="0" applyNumberFormat="1"/>
    <xf numFmtId="9" fontId="0" fillId="0" borderId="0" xfId="1" applyFont="1"/>
    <xf numFmtId="0" fontId="8" fillId="0" borderId="0" xfId="0" applyFont="1"/>
    <xf numFmtId="0" fontId="0" fillId="5" borderId="0" xfId="0" applyFill="1"/>
    <xf numFmtId="164" fontId="0" fillId="5" borderId="0" xfId="0" applyNumberFormat="1" applyFill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6" borderId="0" xfId="0" applyFill="1"/>
    <xf numFmtId="0" fontId="6" fillId="7" borderId="0" xfId="0" applyFont="1" applyFill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DFBA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'Missile Sheet'!$AS$3</c:f>
              <c:strCache>
                <c:ptCount val="1"/>
                <c:pt idx="0">
                  <c:v>Crater Diamater (ft)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'Missile Sheet'!$AR$4:$AR$9</c:f>
              <c:numCache>
                <c:formatCode>General</c:formatCode>
                <c:ptCount val="6"/>
                <c:pt idx="0">
                  <c:v>1000</c:v>
                </c:pt>
                <c:pt idx="1">
                  <c:v>750</c:v>
                </c:pt>
                <c:pt idx="2">
                  <c:v>500</c:v>
                </c:pt>
                <c:pt idx="3">
                  <c:v>250</c:v>
                </c:pt>
                <c:pt idx="4">
                  <c:v>100</c:v>
                </c:pt>
                <c:pt idx="5">
                  <c:v>48</c:v>
                </c:pt>
              </c:numCache>
            </c:numRef>
          </c:xVal>
          <c:yVal>
            <c:numRef>
              <c:f>'Missile Sheet'!$AS$4:$AS$9</c:f>
              <c:numCache>
                <c:formatCode>General</c:formatCode>
                <c:ptCount val="6"/>
                <c:pt idx="0">
                  <c:v>35.299999999999997</c:v>
                </c:pt>
                <c:pt idx="1">
                  <c:v>33</c:v>
                </c:pt>
                <c:pt idx="2">
                  <c:v>26.5</c:v>
                </c:pt>
                <c:pt idx="3">
                  <c:v>21.5</c:v>
                </c:pt>
                <c:pt idx="4">
                  <c:v>18</c:v>
                </c:pt>
                <c:pt idx="5">
                  <c:v>10.9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A9E-4346-A963-4488EACAC7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8902080"/>
        <c:axId val="1367422368"/>
      </c:scatterChart>
      <c:valAx>
        <c:axId val="1578902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7422368"/>
        <c:crosses val="autoZero"/>
        <c:crossBetween val="midCat"/>
      </c:valAx>
      <c:valAx>
        <c:axId val="1367422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8902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12700</xdr:colOff>
      <xdr:row>14</xdr:row>
      <xdr:rowOff>50800</xdr:rowOff>
    </xdr:from>
    <xdr:to>
      <xdr:col>48</xdr:col>
      <xdr:colOff>342900</xdr:colOff>
      <xdr:row>27</xdr:row>
      <xdr:rowOff>12700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CC8770A6-6850-E3A2-2DF4-AE19A1812F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1AEFF-07A7-674C-9A33-5D9F22518049}">
  <dimension ref="A1:AZ54"/>
  <sheetViews>
    <sheetView tabSelected="1" workbookViewId="0">
      <pane xSplit="1" topLeftCell="N1" activePane="topRight" state="frozen"/>
      <selection pane="topRight" activeCell="AF13" sqref="AF13"/>
    </sheetView>
  </sheetViews>
  <sheetFormatPr baseColWidth="10" defaultRowHeight="16" x14ac:dyDescent="0.2"/>
  <cols>
    <col min="1" max="1" width="9.5" bestFit="1" customWidth="1"/>
    <col min="2" max="2" width="8.6640625" customWidth="1"/>
    <col min="3" max="3" width="10.6640625" customWidth="1"/>
    <col min="4" max="4" width="13.6640625" customWidth="1"/>
    <col min="5" max="5" width="14" bestFit="1" customWidth="1"/>
    <col min="6" max="6" width="11.6640625" customWidth="1"/>
    <col min="7" max="7" width="5.1640625" customWidth="1"/>
    <col min="8" max="8" width="5" customWidth="1"/>
    <col min="9" max="10" width="4.6640625" bestFit="1" customWidth="1"/>
    <col min="11" max="11" width="4.6640625" customWidth="1"/>
    <col min="12" max="12" width="4.6640625" bestFit="1" customWidth="1"/>
    <col min="13" max="13" width="4.6640625" customWidth="1"/>
    <col min="14" max="14" width="4.6640625" bestFit="1" customWidth="1"/>
    <col min="15" max="15" width="4.6640625" customWidth="1"/>
    <col min="16" max="16" width="4.6640625" bestFit="1" customWidth="1"/>
    <col min="17" max="17" width="4.6640625" customWidth="1"/>
    <col min="18" max="18" width="4.6640625" bestFit="1" customWidth="1"/>
    <col min="19" max="19" width="4.6640625" customWidth="1"/>
    <col min="20" max="20" width="4.6640625" bestFit="1" customWidth="1"/>
    <col min="21" max="21" width="4.6640625" customWidth="1"/>
    <col min="22" max="22" width="4.6640625" bestFit="1" customWidth="1"/>
    <col min="23" max="23" width="4.6640625" customWidth="1"/>
    <col min="24" max="24" width="4.6640625" bestFit="1" customWidth="1"/>
    <col min="25" max="25" width="4.6640625" customWidth="1"/>
    <col min="26" max="26" width="4.6640625" bestFit="1" customWidth="1"/>
    <col min="27" max="27" width="4.6640625" customWidth="1"/>
    <col min="28" max="28" width="7.5" bestFit="1" customWidth="1"/>
    <col min="29" max="29" width="15" bestFit="1" customWidth="1"/>
    <col min="30" max="30" width="11.6640625" bestFit="1" customWidth="1"/>
    <col min="31" max="31" width="11" bestFit="1" customWidth="1"/>
    <col min="32" max="32" width="30" customWidth="1"/>
    <col min="33" max="34" width="29.1640625" customWidth="1"/>
    <col min="35" max="35" width="13.33203125" customWidth="1"/>
    <col min="36" max="36" width="11.5" customWidth="1"/>
    <col min="37" max="37" width="12.33203125" customWidth="1"/>
  </cols>
  <sheetData>
    <row r="1" spans="1:48" ht="17" thickBot="1" x14ac:dyDescent="0.25">
      <c r="A1" t="s">
        <v>39</v>
      </c>
      <c r="B1" t="s">
        <v>38</v>
      </c>
      <c r="C1" t="s">
        <v>40</v>
      </c>
      <c r="D1" t="s">
        <v>48</v>
      </c>
      <c r="E1" t="s">
        <v>1</v>
      </c>
      <c r="F1" t="s">
        <v>0</v>
      </c>
      <c r="G1" t="s">
        <v>2</v>
      </c>
      <c r="H1" t="s">
        <v>37</v>
      </c>
      <c r="I1" t="s">
        <v>32</v>
      </c>
      <c r="J1" s="22" t="s">
        <v>110</v>
      </c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4" t="s">
        <v>81</v>
      </c>
      <c r="AD1" t="s">
        <v>71</v>
      </c>
      <c r="AE1" t="s">
        <v>86</v>
      </c>
      <c r="AF1" t="s">
        <v>72</v>
      </c>
      <c r="AG1" t="s">
        <v>69</v>
      </c>
      <c r="AH1" t="s">
        <v>70</v>
      </c>
      <c r="AI1" t="s">
        <v>73</v>
      </c>
      <c r="AJ1" t="s">
        <v>42</v>
      </c>
      <c r="AK1" t="s">
        <v>119</v>
      </c>
    </row>
    <row r="2" spans="1:48" ht="32" customHeight="1" thickBot="1" x14ac:dyDescent="0.25">
      <c r="E2" s="25" t="s">
        <v>121</v>
      </c>
      <c r="F2" s="12" t="s">
        <v>97</v>
      </c>
      <c r="G2" t="s">
        <v>82</v>
      </c>
      <c r="H2" t="s">
        <v>19</v>
      </c>
      <c r="J2" s="3">
        <v>1</v>
      </c>
      <c r="K2" s="3">
        <f>J2+0.5</f>
        <v>1.5</v>
      </c>
      <c r="L2" s="3">
        <f t="shared" ref="L2:AB2" si="0">K2+0.5</f>
        <v>2</v>
      </c>
      <c r="M2" s="3">
        <f t="shared" si="0"/>
        <v>2.5</v>
      </c>
      <c r="N2" s="3">
        <f t="shared" si="0"/>
        <v>3</v>
      </c>
      <c r="O2" s="3">
        <f t="shared" si="0"/>
        <v>3.5</v>
      </c>
      <c r="P2" s="3">
        <f t="shared" si="0"/>
        <v>4</v>
      </c>
      <c r="Q2" s="3">
        <f t="shared" si="0"/>
        <v>4.5</v>
      </c>
      <c r="R2" s="3">
        <f t="shared" si="0"/>
        <v>5</v>
      </c>
      <c r="S2" s="3">
        <f t="shared" si="0"/>
        <v>5.5</v>
      </c>
      <c r="T2" s="3">
        <f t="shared" si="0"/>
        <v>6</v>
      </c>
      <c r="U2" s="3">
        <f t="shared" si="0"/>
        <v>6.5</v>
      </c>
      <c r="V2" s="3">
        <f t="shared" si="0"/>
        <v>7</v>
      </c>
      <c r="W2" s="3">
        <f t="shared" si="0"/>
        <v>7.5</v>
      </c>
      <c r="X2" s="3">
        <f t="shared" si="0"/>
        <v>8</v>
      </c>
      <c r="Y2" s="3">
        <f t="shared" si="0"/>
        <v>8.5</v>
      </c>
      <c r="Z2" s="3">
        <f t="shared" si="0"/>
        <v>9</v>
      </c>
      <c r="AA2" s="3">
        <f t="shared" si="0"/>
        <v>9.5</v>
      </c>
      <c r="AB2" s="3">
        <f t="shared" si="0"/>
        <v>10</v>
      </c>
      <c r="AC2" s="3"/>
      <c r="AD2" s="3"/>
      <c r="AE2" t="s">
        <v>87</v>
      </c>
      <c r="AF2" s="2" t="s">
        <v>122</v>
      </c>
      <c r="AG2" s="2" t="s">
        <v>123</v>
      </c>
      <c r="AH2" s="2" t="s">
        <v>124</v>
      </c>
      <c r="AI2" s="23" t="s">
        <v>120</v>
      </c>
      <c r="AJ2" s="3"/>
      <c r="AK2" t="s">
        <v>19</v>
      </c>
      <c r="AQ2" s="3"/>
      <c r="AR2" s="3"/>
    </row>
    <row r="3" spans="1:48" ht="34" customHeight="1" thickBot="1" x14ac:dyDescent="0.25">
      <c r="A3" t="s">
        <v>44</v>
      </c>
      <c r="B3" t="s">
        <v>43</v>
      </c>
      <c r="C3">
        <v>260</v>
      </c>
      <c r="E3" s="1">
        <v>3</v>
      </c>
      <c r="F3" s="1">
        <v>26.5</v>
      </c>
      <c r="G3" t="s">
        <v>2</v>
      </c>
      <c r="H3" s="18">
        <v>0.95</v>
      </c>
      <c r="I3">
        <v>15</v>
      </c>
      <c r="J3" s="5">
        <f t="shared" ref="J3:J37" si="1">(1-EXP(-0.41*(IF(G3="Yes", IF(F3&gt;=50, F3/3.28084, I3), I3)^2)/(E3^2)))*H3</f>
        <v>0.94996641037419205</v>
      </c>
      <c r="K3" s="5">
        <f>1-((1-$J3)^K$2)</f>
        <v>0.98880839191756154</v>
      </c>
      <c r="L3" s="5">
        <f t="shared" ref="L3:AB17" si="2">1-((1-$J3)^L$2)</f>
        <v>0.99749663990915627</v>
      </c>
      <c r="M3" s="5">
        <f t="shared" si="2"/>
        <v>0.99944004367395045</v>
      </c>
      <c r="N3" s="5">
        <f t="shared" si="2"/>
        <v>0.99987474790852915</v>
      </c>
      <c r="O3" s="5">
        <f t="shared" si="2"/>
        <v>0.99997198337497406</v>
      </c>
      <c r="P3" s="5">
        <f t="shared" si="2"/>
        <v>0.99999373318825557</v>
      </c>
      <c r="Q3" s="5">
        <f t="shared" si="2"/>
        <v>0.99999859822768078</v>
      </c>
      <c r="R3" s="5">
        <f t="shared" si="2"/>
        <v>0.99999968644891291</v>
      </c>
      <c r="S3" s="5">
        <f t="shared" si="2"/>
        <v>0.99999992986429898</v>
      </c>
      <c r="T3" s="5">
        <f t="shared" si="2"/>
        <v>0.99999998431191361</v>
      </c>
      <c r="U3" s="5">
        <f t="shared" si="2"/>
        <v>0.99999999649085913</v>
      </c>
      <c r="V3" s="5">
        <f t="shared" si="2"/>
        <v>0.99999999921506877</v>
      </c>
      <c r="W3" s="5">
        <f t="shared" si="2"/>
        <v>0.99999999982442511</v>
      </c>
      <c r="X3" s="5">
        <f t="shared" si="2"/>
        <v>0.99999999996072708</v>
      </c>
      <c r="Y3" s="5">
        <f t="shared" si="2"/>
        <v>0.99999999999121536</v>
      </c>
      <c r="Z3" s="5">
        <f t="shared" si="2"/>
        <v>0.99999999999803502</v>
      </c>
      <c r="AA3" s="5">
        <f t="shared" si="2"/>
        <v>0.99999999999956046</v>
      </c>
      <c r="AB3" s="5">
        <f t="shared" si="2"/>
        <v>0.99999999999990163</v>
      </c>
      <c r="AC3" s="16">
        <v>1</v>
      </c>
      <c r="AD3" s="16">
        <f>AC3*10</f>
        <v>10</v>
      </c>
      <c r="AE3" s="17">
        <v>0.5</v>
      </c>
      <c r="AF3" t="s">
        <v>2</v>
      </c>
      <c r="AG3" t="s">
        <v>41</v>
      </c>
      <c r="AH3" t="s">
        <v>41</v>
      </c>
      <c r="AI3" s="15">
        <f>AD3*(1+(AE3*IF(AF3="Yes", 0.5, 1)*IF(AG3="Yes", 0.75, 1)*IF(AH3="Yes", 0.66, 1)))</f>
        <v>12.5</v>
      </c>
      <c r="AJ3" s="15">
        <f t="shared" ref="AJ3:AJ15" si="3">C3/AI3</f>
        <v>20.8</v>
      </c>
      <c r="AK3" t="s">
        <v>19</v>
      </c>
      <c r="AQ3" s="14"/>
      <c r="AR3" t="s">
        <v>55</v>
      </c>
      <c r="AS3" t="s">
        <v>56</v>
      </c>
      <c r="AT3" t="s">
        <v>9</v>
      </c>
      <c r="AV3" t="s">
        <v>62</v>
      </c>
    </row>
    <row r="4" spans="1:48" ht="17" customHeight="1" thickBot="1" x14ac:dyDescent="0.25">
      <c r="A4" t="s">
        <v>45</v>
      </c>
      <c r="B4" t="s">
        <v>43</v>
      </c>
      <c r="C4">
        <v>80</v>
      </c>
      <c r="D4" s="24" t="s">
        <v>49</v>
      </c>
      <c r="E4" s="1">
        <v>3</v>
      </c>
      <c r="F4" s="1">
        <v>26.5</v>
      </c>
      <c r="G4" t="s">
        <v>2</v>
      </c>
      <c r="H4" s="18">
        <v>0.95</v>
      </c>
      <c r="I4">
        <v>15</v>
      </c>
      <c r="J4" s="5">
        <f t="shared" si="1"/>
        <v>0.94996641037419205</v>
      </c>
      <c r="K4" s="5">
        <f t="shared" ref="K4:Z33" si="4">1-((1-$J4)^K$2)</f>
        <v>0.98880839191756154</v>
      </c>
      <c r="L4" s="5">
        <f t="shared" si="2"/>
        <v>0.99749663990915627</v>
      </c>
      <c r="M4" s="5">
        <f t="shared" si="2"/>
        <v>0.99944004367395045</v>
      </c>
      <c r="N4" s="5">
        <f t="shared" si="2"/>
        <v>0.99987474790852915</v>
      </c>
      <c r="O4" s="5">
        <f t="shared" si="2"/>
        <v>0.99997198337497406</v>
      </c>
      <c r="P4" s="5">
        <f t="shared" si="2"/>
        <v>0.99999373318825557</v>
      </c>
      <c r="Q4" s="5">
        <f t="shared" si="2"/>
        <v>0.99999859822768078</v>
      </c>
      <c r="R4" s="5">
        <f t="shared" si="2"/>
        <v>0.99999968644891291</v>
      </c>
      <c r="S4" s="5">
        <f t="shared" si="2"/>
        <v>0.99999992986429898</v>
      </c>
      <c r="T4" s="5">
        <f t="shared" si="2"/>
        <v>0.99999998431191361</v>
      </c>
      <c r="U4" s="5">
        <f t="shared" si="2"/>
        <v>0.99999999649085913</v>
      </c>
      <c r="V4" s="5">
        <f t="shared" si="2"/>
        <v>0.99999999921506877</v>
      </c>
      <c r="W4" s="5">
        <f t="shared" si="2"/>
        <v>0.99999999982442511</v>
      </c>
      <c r="X4" s="5">
        <f t="shared" si="2"/>
        <v>0.99999999996072708</v>
      </c>
      <c r="Y4" s="5">
        <f t="shared" si="2"/>
        <v>0.99999999999121536</v>
      </c>
      <c r="Z4" s="5">
        <f t="shared" si="2"/>
        <v>0.99999999999803502</v>
      </c>
      <c r="AA4" s="5">
        <f t="shared" si="2"/>
        <v>0.99999999999956046</v>
      </c>
      <c r="AB4" s="5">
        <f t="shared" si="2"/>
        <v>0.99999999999990163</v>
      </c>
      <c r="AC4">
        <v>1</v>
      </c>
      <c r="AD4" s="16">
        <f t="shared" ref="AD4:AD37" si="5">AC4*10</f>
        <v>10</v>
      </c>
      <c r="AE4" s="17">
        <v>0.5</v>
      </c>
      <c r="AF4" t="s">
        <v>2</v>
      </c>
      <c r="AG4" t="s">
        <v>41</v>
      </c>
      <c r="AH4" t="s">
        <v>41</v>
      </c>
      <c r="AI4" s="15">
        <f>AD4*(1+(AE4*IF(AF4="Yes", 0.5, 1)*IF(AG4="Yes", 0.75, 1)*IF(AH4="Yes", 0.66, 1)))</f>
        <v>12.5</v>
      </c>
      <c r="AJ4" s="15">
        <f t="shared" si="3"/>
        <v>6.4</v>
      </c>
      <c r="AR4">
        <v>1000</v>
      </c>
      <c r="AS4">
        <v>35.299999999999997</v>
      </c>
      <c r="AT4" t="s">
        <v>101</v>
      </c>
      <c r="AU4" t="s">
        <v>19</v>
      </c>
      <c r="AV4" t="s">
        <v>63</v>
      </c>
    </row>
    <row r="5" spans="1:48" ht="15" customHeight="1" thickBot="1" x14ac:dyDescent="0.25">
      <c r="A5" t="s">
        <v>46</v>
      </c>
      <c r="B5" t="s">
        <v>43</v>
      </c>
      <c r="C5">
        <v>200</v>
      </c>
      <c r="D5" s="24" t="s">
        <v>49</v>
      </c>
      <c r="E5" s="1" t="s">
        <v>118</v>
      </c>
      <c r="F5" s="1"/>
      <c r="G5" t="s">
        <v>2</v>
      </c>
      <c r="H5" s="18">
        <v>0.95</v>
      </c>
      <c r="I5">
        <v>15</v>
      </c>
      <c r="J5" s="5" t="e">
        <f t="shared" si="1"/>
        <v>#VALUE!</v>
      </c>
      <c r="K5" s="5" t="e">
        <f t="shared" si="4"/>
        <v>#VALUE!</v>
      </c>
      <c r="L5" s="5" t="e">
        <f t="shared" si="2"/>
        <v>#VALUE!</v>
      </c>
      <c r="M5" s="5" t="e">
        <f t="shared" si="2"/>
        <v>#VALUE!</v>
      </c>
      <c r="N5" s="5" t="e">
        <f t="shared" si="2"/>
        <v>#VALUE!</v>
      </c>
      <c r="O5" s="5" t="e">
        <f t="shared" si="2"/>
        <v>#VALUE!</v>
      </c>
      <c r="P5" s="5" t="e">
        <f t="shared" si="2"/>
        <v>#VALUE!</v>
      </c>
      <c r="Q5" s="5" t="e">
        <f t="shared" si="2"/>
        <v>#VALUE!</v>
      </c>
      <c r="R5" s="5" t="e">
        <f t="shared" si="2"/>
        <v>#VALUE!</v>
      </c>
      <c r="S5" s="5" t="e">
        <f t="shared" si="2"/>
        <v>#VALUE!</v>
      </c>
      <c r="T5" s="5" t="e">
        <f t="shared" si="2"/>
        <v>#VALUE!</v>
      </c>
      <c r="U5" s="5" t="e">
        <f t="shared" si="2"/>
        <v>#VALUE!</v>
      </c>
      <c r="V5" s="5" t="e">
        <f t="shared" si="2"/>
        <v>#VALUE!</v>
      </c>
      <c r="W5" s="5" t="e">
        <f t="shared" si="2"/>
        <v>#VALUE!</v>
      </c>
      <c r="X5" s="5" t="e">
        <f t="shared" si="2"/>
        <v>#VALUE!</v>
      </c>
      <c r="Y5" s="5" t="e">
        <f t="shared" si="2"/>
        <v>#VALUE!</v>
      </c>
      <c r="Z5" s="5" t="e">
        <f t="shared" si="2"/>
        <v>#VALUE!</v>
      </c>
      <c r="AA5" s="5" t="e">
        <f t="shared" si="2"/>
        <v>#VALUE!</v>
      </c>
      <c r="AB5" s="5" t="e">
        <f t="shared" si="2"/>
        <v>#VALUE!</v>
      </c>
      <c r="AD5" s="16">
        <f t="shared" si="5"/>
        <v>0</v>
      </c>
      <c r="AE5" s="17">
        <v>0.5</v>
      </c>
      <c r="AF5" t="s">
        <v>2</v>
      </c>
      <c r="AG5" t="s">
        <v>41</v>
      </c>
      <c r="AH5" t="s">
        <v>41</v>
      </c>
      <c r="AI5" s="20">
        <v>25</v>
      </c>
      <c r="AJ5" s="15">
        <f t="shared" si="3"/>
        <v>8</v>
      </c>
      <c r="AR5">
        <v>750</v>
      </c>
      <c r="AS5">
        <v>33</v>
      </c>
      <c r="AT5" t="s">
        <v>102</v>
      </c>
      <c r="AU5" t="s">
        <v>19</v>
      </c>
    </row>
    <row r="6" spans="1:48" ht="17" thickBot="1" x14ac:dyDescent="0.25">
      <c r="A6" t="s">
        <v>11</v>
      </c>
      <c r="B6" t="s">
        <v>47</v>
      </c>
      <c r="C6">
        <v>500</v>
      </c>
      <c r="E6" s="1">
        <v>5</v>
      </c>
      <c r="F6" s="1">
        <v>35.299999999999997</v>
      </c>
      <c r="G6" t="s">
        <v>2</v>
      </c>
      <c r="H6" s="18">
        <v>0.95</v>
      </c>
      <c r="I6">
        <v>15</v>
      </c>
      <c r="J6" s="5">
        <f t="shared" si="1"/>
        <v>0.92627659805983764</v>
      </c>
      <c r="K6" s="5">
        <f t="shared" si="4"/>
        <v>0.97998258232559732</v>
      </c>
      <c r="L6" s="5">
        <f t="shared" si="2"/>
        <v>0.99456486000636923</v>
      </c>
      <c r="M6" s="5">
        <f t="shared" si="2"/>
        <v>0.99852424787098593</v>
      </c>
      <c r="N6" s="5">
        <f t="shared" si="2"/>
        <v>0.9995993029896485</v>
      </c>
      <c r="O6" s="5">
        <f t="shared" si="2"/>
        <v>0.99989120253262864</v>
      </c>
      <c r="P6" s="5">
        <f t="shared" si="2"/>
        <v>0.99997045925324968</v>
      </c>
      <c r="Q6" s="5">
        <f t="shared" si="2"/>
        <v>0.9999919790805829</v>
      </c>
      <c r="R6" s="5">
        <f t="shared" si="2"/>
        <v>0.99999782215565369</v>
      </c>
      <c r="S6" s="5">
        <f t="shared" si="2"/>
        <v>0.99999940867053383</v>
      </c>
      <c r="T6" s="5">
        <f t="shared" si="2"/>
        <v>0.99999983944190585</v>
      </c>
      <c r="U6" s="5">
        <f t="shared" si="2"/>
        <v>0.99999995640518013</v>
      </c>
      <c r="V6" s="5">
        <f t="shared" si="2"/>
        <v>0.99999998816311109</v>
      </c>
      <c r="W6" s="5">
        <f t="shared" si="2"/>
        <v>0.99999999678604157</v>
      </c>
      <c r="X6" s="5">
        <f t="shared" si="2"/>
        <v>0.99999999912734427</v>
      </c>
      <c r="Y6" s="5">
        <f t="shared" si="2"/>
        <v>0.99999999976305609</v>
      </c>
      <c r="Z6" s="5">
        <f t="shared" si="2"/>
        <v>0.99999999993566491</v>
      </c>
      <c r="AA6" s="5">
        <f t="shared" si="2"/>
        <v>0.99999999998253164</v>
      </c>
      <c r="AB6" s="5">
        <f t="shared" si="2"/>
        <v>0.99999999999525702</v>
      </c>
      <c r="AC6">
        <v>1</v>
      </c>
      <c r="AD6" s="16">
        <f t="shared" si="5"/>
        <v>10</v>
      </c>
      <c r="AE6" s="17">
        <v>0.5</v>
      </c>
      <c r="AF6" t="s">
        <v>41</v>
      </c>
      <c r="AG6" t="s">
        <v>41</v>
      </c>
      <c r="AH6" t="s">
        <v>41</v>
      </c>
      <c r="AI6" s="15">
        <f>AD6*(1+(AE6*IF(AF6="Yes", 0.5, 1)*IF(AG6="Yes", 0.75, 1)*IF(AH6="Yes", 0.66, 1)))</f>
        <v>15</v>
      </c>
      <c r="AJ6" s="15">
        <f t="shared" si="3"/>
        <v>33.333333333333336</v>
      </c>
      <c r="AR6">
        <v>500</v>
      </c>
      <c r="AS6">
        <v>26.5</v>
      </c>
      <c r="AT6" t="s">
        <v>103</v>
      </c>
      <c r="AU6" t="s">
        <v>19</v>
      </c>
    </row>
    <row r="7" spans="1:48" ht="17" thickBot="1" x14ac:dyDescent="0.25">
      <c r="A7" t="s">
        <v>13</v>
      </c>
      <c r="B7" t="s">
        <v>47</v>
      </c>
      <c r="C7">
        <f>AVERAGE(216,432)</f>
        <v>324</v>
      </c>
      <c r="E7" s="1">
        <v>25</v>
      </c>
      <c r="F7" s="1">
        <v>35.299999999999997</v>
      </c>
      <c r="G7" t="s">
        <v>2</v>
      </c>
      <c r="H7" s="18">
        <v>0.95</v>
      </c>
      <c r="I7">
        <v>15</v>
      </c>
      <c r="J7" s="5">
        <f t="shared" si="1"/>
        <v>0.1303626514278739</v>
      </c>
      <c r="K7" s="5">
        <f t="shared" si="4"/>
        <v>0.18902535760238237</v>
      </c>
      <c r="L7" s="5">
        <f t="shared" si="2"/>
        <v>0.2437308819684425</v>
      </c>
      <c r="M7" s="5">
        <f t="shared" si="2"/>
        <v>0.29474616222610772</v>
      </c>
      <c r="N7" s="5">
        <f t="shared" si="2"/>
        <v>0.34232012938805612</v>
      </c>
      <c r="O7" s="5">
        <f t="shared" si="2"/>
        <v>0.38668492244799602</v>
      </c>
      <c r="P7" s="5">
        <f t="shared" si="2"/>
        <v>0.42805702111177013</v>
      </c>
      <c r="Q7" s="5">
        <f t="shared" si="2"/>
        <v>0.46663830211836743</v>
      </c>
      <c r="R7" s="5">
        <f t="shared" si="2"/>
        <v>0.50261702430519639</v>
      </c>
      <c r="S7" s="5">
        <f t="shared" si="2"/>
        <v>0.53616874722428975</v>
      </c>
      <c r="T7" s="5">
        <f t="shared" si="2"/>
        <v>0.56745718779185661</v>
      </c>
      <c r="U7" s="5">
        <f t="shared" si="2"/>
        <v>0.59663501915124373</v>
      </c>
      <c r="V7" s="5">
        <f t="shared" si="2"/>
        <v>0.62384461564737925</v>
      </c>
      <c r="W7" s="5">
        <f t="shared" si="2"/>
        <v>0.64921874754784126</v>
      </c>
      <c r="X7" s="5">
        <f t="shared" si="2"/>
        <v>0.67288122890045776</v>
      </c>
      <c r="Y7" s="5">
        <f t="shared" si="2"/>
        <v>0.694947521688695</v>
      </c>
      <c r="Z7" s="5">
        <f t="shared" si="2"/>
        <v>0.71552529923282193</v>
      </c>
      <c r="AA7" s="5">
        <f t="shared" si="2"/>
        <v>0.73471497158600074</v>
      </c>
      <c r="AB7" s="5">
        <f t="shared" si="2"/>
        <v>0.75261017548898224</v>
      </c>
      <c r="AC7">
        <v>5</v>
      </c>
      <c r="AD7" s="16">
        <f t="shared" si="5"/>
        <v>50</v>
      </c>
      <c r="AE7" s="17">
        <v>0.5</v>
      </c>
      <c r="AF7" t="s">
        <v>41</v>
      </c>
      <c r="AG7" t="s">
        <v>41</v>
      </c>
      <c r="AH7" t="s">
        <v>41</v>
      </c>
      <c r="AI7" s="15">
        <f t="shared" ref="AI7:AI24" si="6">AD7*(1+(AE7*IF(AF7="Yes", 0.5, 1)*IF(AG7="Yes", 0.75, 1)*IF(AH7="Yes", 0.66, 1)))</f>
        <v>75</v>
      </c>
      <c r="AJ7" s="15">
        <f t="shared" si="3"/>
        <v>4.32</v>
      </c>
      <c r="AR7">
        <v>250</v>
      </c>
      <c r="AS7">
        <v>21.5</v>
      </c>
      <c r="AT7" t="s">
        <v>104</v>
      </c>
      <c r="AU7" t="s">
        <v>19</v>
      </c>
    </row>
    <row r="8" spans="1:48" ht="17" thickBot="1" x14ac:dyDescent="0.25">
      <c r="A8" t="s">
        <v>50</v>
      </c>
      <c r="B8" t="s">
        <v>47</v>
      </c>
      <c r="C8">
        <f t="shared" ref="C8:C9" si="7">AVERAGE(216,432)</f>
        <v>324</v>
      </c>
      <c r="E8" s="1">
        <f>AVERAGE(30, 7.5)</f>
        <v>18.75</v>
      </c>
      <c r="F8" s="13"/>
      <c r="G8" t="s">
        <v>2</v>
      </c>
      <c r="H8" s="18">
        <v>0.95</v>
      </c>
      <c r="I8">
        <v>15</v>
      </c>
      <c r="J8" s="5">
        <f t="shared" si="1"/>
        <v>0.21925688319177097</v>
      </c>
      <c r="K8" s="5">
        <f t="shared" si="4"/>
        <v>0.31013796349588296</v>
      </c>
      <c r="L8" s="5">
        <f t="shared" si="2"/>
        <v>0.39044018555657201</v>
      </c>
      <c r="M8" s="5">
        <f t="shared" si="2"/>
        <v>0.4613949634521034</v>
      </c>
      <c r="N8" s="5">
        <f t="shared" si="2"/>
        <v>0.52409037059039232</v>
      </c>
      <c r="O8" s="5">
        <f t="shared" si="2"/>
        <v>0.57948782503698504</v>
      </c>
      <c r="P8" s="5">
        <f t="shared" si="2"/>
        <v>0.62843683261569361</v>
      </c>
      <c r="Q8" s="5">
        <f t="shared" si="2"/>
        <v>0.67168801386356836</v>
      </c>
      <c r="R8" s="5">
        <f t="shared" si="2"/>
        <v>0.7099046146052389</v>
      </c>
      <c r="S8" s="5">
        <f t="shared" si="2"/>
        <v>0.74367267665834236</v>
      </c>
      <c r="T8" s="5">
        <f t="shared" si="2"/>
        <v>0.77351002463520979</v>
      </c>
      <c r="U8" s="5">
        <f t="shared" si="2"/>
        <v>0.79987420665112341</v>
      </c>
      <c r="V8" s="5">
        <f t="shared" si="2"/>
        <v>0.8231695107078747</v>
      </c>
      <c r="W8" s="5">
        <f t="shared" si="2"/>
        <v>0.84375316434707859</v>
      </c>
      <c r="X8" s="5">
        <f t="shared" si="2"/>
        <v>0.86194081264334188</v>
      </c>
      <c r="Y8" s="5">
        <f t="shared" si="2"/>
        <v>0.87801135854091494</v>
      </c>
      <c r="Z8" s="5">
        <f t="shared" si="2"/>
        <v>0.89221123975915151</v>
      </c>
      <c r="AA8" s="5">
        <f t="shared" si="2"/>
        <v>0.90475820785203243</v>
      </c>
      <c r="AB8" s="5">
        <f t="shared" si="2"/>
        <v>0.91584466737266501</v>
      </c>
      <c r="AC8">
        <v>3</v>
      </c>
      <c r="AD8" s="16">
        <f t="shared" si="5"/>
        <v>30</v>
      </c>
      <c r="AE8" s="17">
        <v>0.5</v>
      </c>
      <c r="AF8" t="s">
        <v>41</v>
      </c>
      <c r="AG8" t="s">
        <v>2</v>
      </c>
      <c r="AH8" t="s">
        <v>41</v>
      </c>
      <c r="AI8" s="15">
        <f t="shared" si="6"/>
        <v>41.25</v>
      </c>
      <c r="AJ8" s="15">
        <f t="shared" si="3"/>
        <v>7.8545454545454545</v>
      </c>
      <c r="AR8">
        <v>100</v>
      </c>
      <c r="AS8">
        <v>18</v>
      </c>
      <c r="AT8" t="s">
        <v>105</v>
      </c>
      <c r="AU8" t="s">
        <v>19</v>
      </c>
    </row>
    <row r="9" spans="1:48" ht="17" thickBot="1" x14ac:dyDescent="0.25">
      <c r="A9" t="s">
        <v>51</v>
      </c>
      <c r="B9" t="s">
        <v>47</v>
      </c>
      <c r="C9">
        <f t="shared" si="7"/>
        <v>324</v>
      </c>
      <c r="D9" t="s">
        <v>52</v>
      </c>
      <c r="E9" s="1">
        <v>5</v>
      </c>
      <c r="F9" s="1">
        <f>AVERAGE(65.5*0.75, 1002*0.25)</f>
        <v>149.8125</v>
      </c>
      <c r="G9" t="s">
        <v>2</v>
      </c>
      <c r="H9" s="18">
        <v>0.95</v>
      </c>
      <c r="I9">
        <v>15</v>
      </c>
      <c r="J9" s="5">
        <f t="shared" si="1"/>
        <v>0.94999999999999862</v>
      </c>
      <c r="K9" s="5">
        <f t="shared" si="4"/>
        <v>0.98881966011250055</v>
      </c>
      <c r="L9" s="5">
        <f t="shared" si="2"/>
        <v>0.99749999999999983</v>
      </c>
      <c r="M9" s="5">
        <f t="shared" si="2"/>
        <v>0.99944098300562501</v>
      </c>
      <c r="N9" s="5">
        <f t="shared" si="2"/>
        <v>0.99987499999999996</v>
      </c>
      <c r="O9" s="5">
        <f t="shared" si="2"/>
        <v>0.99997204915028126</v>
      </c>
      <c r="P9" s="5">
        <f t="shared" si="2"/>
        <v>0.99999375000000001</v>
      </c>
      <c r="Q9" s="5">
        <f t="shared" si="2"/>
        <v>0.99999860245751404</v>
      </c>
      <c r="R9" s="5">
        <f t="shared" si="2"/>
        <v>0.99999968750000001</v>
      </c>
      <c r="S9" s="5">
        <f t="shared" si="2"/>
        <v>0.99999993012287569</v>
      </c>
      <c r="T9" s="5">
        <f t="shared" si="2"/>
        <v>0.99999998437500004</v>
      </c>
      <c r="U9" s="5">
        <f t="shared" si="2"/>
        <v>0.9999999965061438</v>
      </c>
      <c r="V9" s="5">
        <f t="shared" si="2"/>
        <v>0.99999999921875005</v>
      </c>
      <c r="W9" s="5">
        <f t="shared" si="2"/>
        <v>0.99999999982530718</v>
      </c>
      <c r="X9" s="5">
        <f t="shared" si="2"/>
        <v>0.99999999996093747</v>
      </c>
      <c r="Y9" s="5">
        <f t="shared" si="2"/>
        <v>0.99999999999126532</v>
      </c>
      <c r="Z9" s="5">
        <f t="shared" si="2"/>
        <v>0.9999999999980469</v>
      </c>
      <c r="AA9" s="5">
        <f t="shared" si="2"/>
        <v>0.99999999999956324</v>
      </c>
      <c r="AB9" s="5">
        <f t="shared" si="2"/>
        <v>0.9999999999999023</v>
      </c>
      <c r="AC9">
        <v>1</v>
      </c>
      <c r="AD9" s="16">
        <f t="shared" si="5"/>
        <v>10</v>
      </c>
      <c r="AE9" s="17">
        <v>0.5</v>
      </c>
      <c r="AF9" t="s">
        <v>41</v>
      </c>
      <c r="AG9" t="s">
        <v>2</v>
      </c>
      <c r="AH9" t="s">
        <v>41</v>
      </c>
      <c r="AI9" s="15">
        <f t="shared" si="6"/>
        <v>13.75</v>
      </c>
      <c r="AJ9" s="15">
        <f t="shared" si="3"/>
        <v>23.563636363636363</v>
      </c>
      <c r="AQ9" t="s">
        <v>60</v>
      </c>
      <c r="AR9">
        <v>48</v>
      </c>
      <c r="AS9">
        <v>10.9</v>
      </c>
      <c r="AT9" t="s">
        <v>106</v>
      </c>
      <c r="AU9" t="s">
        <v>19</v>
      </c>
    </row>
    <row r="10" spans="1:48" ht="17" thickBot="1" x14ac:dyDescent="0.25">
      <c r="A10" t="s">
        <v>65</v>
      </c>
      <c r="B10" t="s">
        <v>47</v>
      </c>
      <c r="C10">
        <f>AVERAGE(108,216)</f>
        <v>162</v>
      </c>
      <c r="E10" s="1">
        <v>5</v>
      </c>
      <c r="F10" s="1">
        <v>65.5</v>
      </c>
      <c r="G10" t="s">
        <v>2</v>
      </c>
      <c r="H10" s="18">
        <v>0.95</v>
      </c>
      <c r="I10">
        <v>15</v>
      </c>
      <c r="J10" s="5">
        <f t="shared" si="1"/>
        <v>0.9486231542174417</v>
      </c>
      <c r="K10" s="5">
        <f t="shared" si="4"/>
        <v>0.98835468724730791</v>
      </c>
      <c r="L10" s="5">
        <f t="shared" si="2"/>
        <v>0.99736041971743528</v>
      </c>
      <c r="M10" s="5">
        <f t="shared" si="2"/>
        <v>0.99940170056261524</v>
      </c>
      <c r="N10" s="5">
        <f t="shared" si="2"/>
        <v>0.99986438669089195</v>
      </c>
      <c r="O10" s="5">
        <f t="shared" si="2"/>
        <v>0.99996926126207364</v>
      </c>
      <c r="P10" s="5">
        <f t="shared" si="2"/>
        <v>0.99999303261593186</v>
      </c>
      <c r="Q10" s="5">
        <f t="shared" si="2"/>
        <v>0.99999842074060197</v>
      </c>
      <c r="R10" s="5">
        <f t="shared" si="2"/>
        <v>0.99999964203778324</v>
      </c>
      <c r="S10" s="5">
        <f t="shared" si="2"/>
        <v>0.99999991886263351</v>
      </c>
      <c r="T10" s="5">
        <f t="shared" si="2"/>
        <v>0.99999998160903036</v>
      </c>
      <c r="U10" s="5">
        <f t="shared" si="2"/>
        <v>0.99999999583141808</v>
      </c>
      <c r="V10" s="5">
        <f t="shared" si="2"/>
        <v>0.99999999905513004</v>
      </c>
      <c r="W10" s="5">
        <f t="shared" si="2"/>
        <v>0.99999999978583143</v>
      </c>
      <c r="X10" s="5">
        <f t="shared" si="2"/>
        <v>0.99999999995145561</v>
      </c>
      <c r="Y10" s="5">
        <f t="shared" si="2"/>
        <v>0.99999999998899669</v>
      </c>
      <c r="Z10" s="5">
        <f t="shared" si="2"/>
        <v>0.99999999999750599</v>
      </c>
      <c r="AA10" s="5">
        <f t="shared" si="2"/>
        <v>0.99999999999943467</v>
      </c>
      <c r="AB10" s="5">
        <f t="shared" si="2"/>
        <v>0.99999999999987188</v>
      </c>
      <c r="AC10">
        <v>1</v>
      </c>
      <c r="AD10" s="16">
        <f t="shared" si="5"/>
        <v>10</v>
      </c>
      <c r="AE10" s="17">
        <v>0.5</v>
      </c>
      <c r="AF10" t="s">
        <v>41</v>
      </c>
      <c r="AG10" t="s">
        <v>41</v>
      </c>
      <c r="AH10" t="s">
        <v>2</v>
      </c>
      <c r="AI10" s="15">
        <f t="shared" si="6"/>
        <v>13.3</v>
      </c>
      <c r="AJ10" s="15">
        <f t="shared" si="3"/>
        <v>12.180451127819548</v>
      </c>
      <c r="AR10">
        <v>7.7</v>
      </c>
      <c r="AS10">
        <v>5</v>
      </c>
      <c r="AT10" s="19" t="s">
        <v>107</v>
      </c>
      <c r="AU10" t="s">
        <v>108</v>
      </c>
    </row>
    <row r="11" spans="1:48" ht="17" thickBot="1" x14ac:dyDescent="0.25">
      <c r="A11" t="s">
        <v>20</v>
      </c>
      <c r="B11" t="s">
        <v>47</v>
      </c>
      <c r="C11">
        <v>24</v>
      </c>
      <c r="D11" t="s">
        <v>68</v>
      </c>
      <c r="E11" s="1">
        <v>40</v>
      </c>
      <c r="F11" s="1">
        <f>AVERAGE(45*0.75, 600*0.25)</f>
        <v>91.875</v>
      </c>
      <c r="G11" t="s">
        <v>2</v>
      </c>
      <c r="H11" s="18">
        <v>0.95</v>
      </c>
      <c r="I11">
        <v>15</v>
      </c>
      <c r="J11" s="5">
        <f t="shared" si="1"/>
        <v>0.17294450549521145</v>
      </c>
      <c r="K11" s="5">
        <f t="shared" si="4"/>
        <v>0.2478543003219027</v>
      </c>
      <c r="L11" s="5">
        <f t="shared" si="2"/>
        <v>0.31597920900943965</v>
      </c>
      <c r="M11" s="5">
        <f t="shared" si="2"/>
        <v>0.37793376641308118</v>
      </c>
      <c r="N11" s="5">
        <f t="shared" si="2"/>
        <v>0.43427684645574549</v>
      </c>
      <c r="O11" s="5">
        <f t="shared" si="2"/>
        <v>0.48551670356603949</v>
      </c>
      <c r="P11" s="5">
        <f t="shared" si="2"/>
        <v>0.53211555749264816</v>
      </c>
      <c r="Q11" s="5">
        <f t="shared" si="2"/>
        <v>0.57449376285335707</v>
      </c>
      <c r="R11" s="5">
        <f t="shared" si="2"/>
        <v>0.61303360103098481</v>
      </c>
      <c r="S11" s="5">
        <f t="shared" si="2"/>
        <v>0.64808272862181138</v>
      </c>
      <c r="T11" s="5">
        <f t="shared" si="2"/>
        <v>0.67995731354394384</v>
      </c>
      <c r="U11" s="5">
        <f t="shared" si="2"/>
        <v>0.70894488709553638</v>
      </c>
      <c r="V11" s="5">
        <f t="shared" si="2"/>
        <v>0.73530693769044553</v>
      </c>
      <c r="W11" s="5">
        <f t="shared" si="2"/>
        <v>0.75928126966865184</v>
      </c>
      <c r="X11" s="5">
        <f t="shared" si="2"/>
        <v>0.78108414845958452</v>
      </c>
      <c r="Y11" s="5">
        <f t="shared" si="2"/>
        <v>0.80091225144924194</v>
      </c>
      <c r="Z11" s="5">
        <f t="shared" si="2"/>
        <v>0.81894444214930484</v>
      </c>
      <c r="AA11" s="5">
        <f t="shared" si="2"/>
        <v>0.83534338367250782</v>
      </c>
      <c r="AB11" s="5">
        <f t="shared" si="2"/>
        <v>0.85025700606895294</v>
      </c>
      <c r="AC11">
        <v>3.5</v>
      </c>
      <c r="AD11" s="16">
        <f t="shared" si="5"/>
        <v>35</v>
      </c>
      <c r="AE11" s="17">
        <v>0.5</v>
      </c>
      <c r="AF11" t="s">
        <v>41</v>
      </c>
      <c r="AG11" t="s">
        <v>2</v>
      </c>
      <c r="AH11" t="s">
        <v>41</v>
      </c>
      <c r="AI11" s="15">
        <f t="shared" si="6"/>
        <v>48.125</v>
      </c>
      <c r="AJ11" s="15">
        <f t="shared" si="3"/>
        <v>0.4987012987012987</v>
      </c>
    </row>
    <row r="12" spans="1:48" ht="17" thickBot="1" x14ac:dyDescent="0.25">
      <c r="A12" t="s">
        <v>23</v>
      </c>
      <c r="B12" t="s">
        <v>47</v>
      </c>
      <c r="C12">
        <v>24</v>
      </c>
      <c r="D12" t="s">
        <v>68</v>
      </c>
      <c r="E12" s="1">
        <v>20</v>
      </c>
      <c r="F12" s="1">
        <v>45</v>
      </c>
      <c r="G12" t="s">
        <v>2</v>
      </c>
      <c r="H12" s="18">
        <v>0.95</v>
      </c>
      <c r="I12">
        <v>15</v>
      </c>
      <c r="J12" s="5">
        <f t="shared" si="1"/>
        <v>0.19566468455580036</v>
      </c>
      <c r="K12" s="5">
        <f t="shared" si="4"/>
        <v>0.27863393825399196</v>
      </c>
      <c r="L12" s="5">
        <f t="shared" si="2"/>
        <v>0.35304470032927981</v>
      </c>
      <c r="M12" s="5">
        <f t="shared" si="2"/>
        <v>0.41977980117478464</v>
      </c>
      <c r="N12" s="5">
        <f t="shared" si="2"/>
        <v>0.4796310049610546</v>
      </c>
      <c r="O12" s="5">
        <f t="shared" si="2"/>
        <v>0.53330840335082419</v>
      </c>
      <c r="P12" s="5">
        <f t="shared" si="2"/>
        <v>0.58144884022796872</v>
      </c>
      <c r="Q12" s="5">
        <f t="shared" si="2"/>
        <v>0.62462346739402796</v>
      </c>
      <c r="R12" s="5">
        <f t="shared" si="2"/>
        <v>0.66334452087522755</v>
      </c>
      <c r="S12" s="5">
        <f t="shared" si="2"/>
        <v>0.6980713982360256</v>
      </c>
      <c r="T12" s="5">
        <f t="shared" si="2"/>
        <v>0.72921610900215805</v>
      </c>
      <c r="U12" s="5">
        <f t="shared" si="2"/>
        <v>0.75714816285854747</v>
      </c>
      <c r="V12" s="5">
        <f t="shared" si="2"/>
        <v>0.78219895361704295</v>
      </c>
      <c r="W12" s="5">
        <f t="shared" si="2"/>
        <v>0.80466569096662632</v>
      </c>
      <c r="X12" s="5">
        <f t="shared" si="2"/>
        <v>0.82481492665348743</v>
      </c>
      <c r="Y12" s="5">
        <f t="shared" si="2"/>
        <v>0.84288571692656666</v>
      </c>
      <c r="Z12" s="5">
        <f t="shared" si="2"/>
        <v>0.85909245876871765</v>
      </c>
      <c r="AA12" s="5">
        <f t="shared" si="2"/>
        <v>0.87362743356334072</v>
      </c>
      <c r="AB12" s="5">
        <f t="shared" si="2"/>
        <v>0.88666308837526986</v>
      </c>
      <c r="AC12">
        <v>3</v>
      </c>
      <c r="AD12" s="16">
        <f t="shared" si="5"/>
        <v>30</v>
      </c>
      <c r="AE12" s="17">
        <v>0.5</v>
      </c>
      <c r="AF12" t="s">
        <v>41</v>
      </c>
      <c r="AG12" t="s">
        <v>2</v>
      </c>
      <c r="AH12" t="s">
        <v>41</v>
      </c>
      <c r="AI12" s="15">
        <f t="shared" si="6"/>
        <v>41.25</v>
      </c>
      <c r="AJ12" s="15">
        <f t="shared" si="3"/>
        <v>0.58181818181818179</v>
      </c>
      <c r="AR12" t="s">
        <v>61</v>
      </c>
    </row>
    <row r="13" spans="1:48" ht="17" thickBot="1" x14ac:dyDescent="0.25">
      <c r="A13" t="s">
        <v>66</v>
      </c>
      <c r="B13" t="s">
        <v>47</v>
      </c>
      <c r="C13">
        <v>252</v>
      </c>
      <c r="E13" s="1">
        <v>40</v>
      </c>
      <c r="F13" s="1">
        <v>107</v>
      </c>
      <c r="G13" t="s">
        <v>2</v>
      </c>
      <c r="H13" s="18">
        <v>0.95</v>
      </c>
      <c r="I13">
        <v>15</v>
      </c>
      <c r="J13" s="5">
        <f t="shared" si="1"/>
        <v>0.2266432847007874</v>
      </c>
      <c r="K13" s="5">
        <f t="shared" si="4"/>
        <v>0.31990467187571325</v>
      </c>
      <c r="L13" s="5">
        <f t="shared" si="2"/>
        <v>0.40191939090161266</v>
      </c>
      <c r="M13" s="5">
        <f t="shared" si="2"/>
        <v>0.47404371095146147</v>
      </c>
      <c r="N13" s="5">
        <f t="shared" si="2"/>
        <v>0.53747034466351884</v>
      </c>
      <c r="O13" s="5">
        <f t="shared" si="2"/>
        <v>0.59324817191045898</v>
      </c>
      <c r="P13" s="5">
        <f t="shared" si="2"/>
        <v>0.642299585020502</v>
      </c>
      <c r="Q13" s="5">
        <f t="shared" si="2"/>
        <v>0.68543574228672255</v>
      </c>
      <c r="R13" s="5">
        <f t="shared" si="2"/>
        <v>0.72336998201029012</v>
      </c>
      <c r="S13" s="5">
        <f t="shared" si="2"/>
        <v>0.75672961890432477</v>
      </c>
      <c r="T13" s="5">
        <f t="shared" si="2"/>
        <v>0.78606631793431592</v>
      </c>
      <c r="U13" s="5">
        <f t="shared" si="2"/>
        <v>0.81186521714626092</v>
      </c>
      <c r="V13" s="5">
        <f t="shared" si="2"/>
        <v>0.83455295034581645</v>
      </c>
      <c r="W13" s="5">
        <f t="shared" si="2"/>
        <v>0.85450470229870179</v>
      </c>
      <c r="X13" s="5">
        <f t="shared" si="2"/>
        <v>0.87205041312349496</v>
      </c>
      <c r="Y13" s="5">
        <f t="shared" si="2"/>
        <v>0.88748023447824287</v>
      </c>
      <c r="Z13" s="5">
        <f t="shared" si="2"/>
        <v>0.90104932776929481</v>
      </c>
      <c r="AA13" s="5">
        <f t="shared" si="2"/>
        <v>0.91298208372985634</v>
      </c>
      <c r="AB13" s="5">
        <f t="shared" si="2"/>
        <v>0.92347583314701287</v>
      </c>
      <c r="AC13">
        <v>2.5</v>
      </c>
      <c r="AD13" s="16">
        <f t="shared" si="5"/>
        <v>25</v>
      </c>
      <c r="AE13" s="17">
        <v>0.5</v>
      </c>
      <c r="AF13" t="s">
        <v>41</v>
      </c>
      <c r="AG13" t="s">
        <v>2</v>
      </c>
      <c r="AH13" t="s">
        <v>41</v>
      </c>
      <c r="AI13" s="15">
        <f t="shared" si="6"/>
        <v>34.375</v>
      </c>
      <c r="AJ13" s="15">
        <f t="shared" si="3"/>
        <v>7.330909090909091</v>
      </c>
      <c r="AR13" t="s">
        <v>64</v>
      </c>
    </row>
    <row r="14" spans="1:48" ht="16" customHeight="1" thickBot="1" x14ac:dyDescent="0.25">
      <c r="A14" t="s">
        <v>67</v>
      </c>
      <c r="B14" t="s">
        <v>47</v>
      </c>
      <c r="C14">
        <f>AVERAGE(96,144)</f>
        <v>120</v>
      </c>
      <c r="E14" s="1">
        <v>5</v>
      </c>
      <c r="F14" s="1">
        <v>36</v>
      </c>
      <c r="G14" t="s">
        <v>2</v>
      </c>
      <c r="H14" s="18">
        <v>0.95</v>
      </c>
      <c r="I14">
        <v>15</v>
      </c>
      <c r="J14" s="5">
        <f t="shared" si="1"/>
        <v>0.92627659805983764</v>
      </c>
      <c r="K14" s="5">
        <f t="shared" si="4"/>
        <v>0.97998258232559732</v>
      </c>
      <c r="L14" s="5">
        <f t="shared" si="2"/>
        <v>0.99456486000636923</v>
      </c>
      <c r="M14" s="5">
        <f t="shared" si="2"/>
        <v>0.99852424787098593</v>
      </c>
      <c r="N14" s="5">
        <f t="shared" si="2"/>
        <v>0.9995993029896485</v>
      </c>
      <c r="O14" s="5">
        <f t="shared" si="2"/>
        <v>0.99989120253262864</v>
      </c>
      <c r="P14" s="5">
        <f t="shared" si="2"/>
        <v>0.99997045925324968</v>
      </c>
      <c r="Q14" s="5">
        <f t="shared" si="2"/>
        <v>0.9999919790805829</v>
      </c>
      <c r="R14" s="5">
        <f t="shared" si="2"/>
        <v>0.99999782215565369</v>
      </c>
      <c r="S14" s="5">
        <f t="shared" si="2"/>
        <v>0.99999940867053383</v>
      </c>
      <c r="T14" s="5">
        <f t="shared" si="2"/>
        <v>0.99999983944190585</v>
      </c>
      <c r="U14" s="5">
        <f t="shared" si="2"/>
        <v>0.99999995640518013</v>
      </c>
      <c r="V14" s="5">
        <f t="shared" si="2"/>
        <v>0.99999998816311109</v>
      </c>
      <c r="W14" s="5">
        <f t="shared" si="2"/>
        <v>0.99999999678604157</v>
      </c>
      <c r="X14" s="5">
        <f t="shared" si="2"/>
        <v>0.99999999912734427</v>
      </c>
      <c r="Y14" s="5">
        <f t="shared" si="2"/>
        <v>0.99999999976305609</v>
      </c>
      <c r="Z14" s="5">
        <f t="shared" si="2"/>
        <v>0.99999999993566491</v>
      </c>
      <c r="AA14" s="5">
        <f t="shared" si="2"/>
        <v>0.99999999998253164</v>
      </c>
      <c r="AB14" s="5">
        <f t="shared" si="2"/>
        <v>0.99999999999525702</v>
      </c>
      <c r="AC14">
        <v>1</v>
      </c>
      <c r="AD14" s="16">
        <f t="shared" si="5"/>
        <v>10</v>
      </c>
      <c r="AE14" s="17">
        <v>0.5</v>
      </c>
      <c r="AF14" t="s">
        <v>41</v>
      </c>
      <c r="AG14" t="s">
        <v>41</v>
      </c>
      <c r="AH14" t="s">
        <v>2</v>
      </c>
      <c r="AI14" s="15">
        <f t="shared" si="6"/>
        <v>13.3</v>
      </c>
      <c r="AJ14" s="15">
        <f t="shared" si="3"/>
        <v>9.022556390977444</v>
      </c>
      <c r="AK14" s="15"/>
      <c r="AR14" t="s">
        <v>57</v>
      </c>
    </row>
    <row r="15" spans="1:48" ht="16" customHeight="1" thickBot="1" x14ac:dyDescent="0.25">
      <c r="A15" t="s">
        <v>74</v>
      </c>
      <c r="B15" t="s">
        <v>75</v>
      </c>
      <c r="C15">
        <f>AVERAGE(500,1000)</f>
        <v>750</v>
      </c>
      <c r="E15" s="1">
        <f>AVERAGE(10,15)</f>
        <v>12.5</v>
      </c>
      <c r="F15" s="1">
        <v>26.5</v>
      </c>
      <c r="G15" t="s">
        <v>2</v>
      </c>
      <c r="H15" s="18">
        <v>0.95</v>
      </c>
      <c r="I15">
        <v>15</v>
      </c>
      <c r="J15" s="5">
        <f t="shared" si="1"/>
        <v>0.42359968174716039</v>
      </c>
      <c r="K15" s="5">
        <f t="shared" si="4"/>
        <v>0.56239092679625224</v>
      </c>
      <c r="L15" s="5">
        <f t="shared" si="2"/>
        <v>0.66776267311802517</v>
      </c>
      <c r="M15" s="5">
        <f t="shared" si="2"/>
        <v>0.7477619909350296</v>
      </c>
      <c r="N15" s="5">
        <f t="shared" si="2"/>
        <v>0.80849829904975701</v>
      </c>
      <c r="O15" s="5">
        <f t="shared" si="2"/>
        <v>0.85460993129948837</v>
      </c>
      <c r="P15" s="5">
        <f t="shared" si="2"/>
        <v>0.88961835862631977</v>
      </c>
      <c r="Q15" s="5">
        <f t="shared" si="2"/>
        <v>0.91619711813022287</v>
      </c>
      <c r="R15" s="5">
        <f t="shared" si="2"/>
        <v>0.93637598678293998</v>
      </c>
      <c r="S15" s="5">
        <f t="shared" si="2"/>
        <v>0.95169599221975532</v>
      </c>
      <c r="T15" s="5">
        <f t="shared" si="2"/>
        <v>0.96332709853316367</v>
      </c>
      <c r="U15" s="5">
        <f t="shared" si="2"/>
        <v>0.97215755454257935</v>
      </c>
      <c r="V15" s="5">
        <f t="shared" si="2"/>
        <v>0.97886172792326054</v>
      </c>
      <c r="W15" s="5">
        <f t="shared" si="2"/>
        <v>0.98395160557740535</v>
      </c>
      <c r="X15" s="5">
        <f t="shared" si="2"/>
        <v>0.98781589324765229</v>
      </c>
      <c r="Y15" s="5">
        <f t="shared" si="2"/>
        <v>0.99074970034736942</v>
      </c>
      <c r="Z15" s="5">
        <f t="shared" si="2"/>
        <v>0.99297707699032023</v>
      </c>
      <c r="AA15" s="5">
        <f t="shared" si="2"/>
        <v>0.99466812433628959</v>
      </c>
      <c r="AB15" s="5">
        <f t="shared" si="2"/>
        <v>0.99595198494215531</v>
      </c>
      <c r="AC15">
        <v>1.5</v>
      </c>
      <c r="AD15" s="16">
        <f t="shared" si="5"/>
        <v>15</v>
      </c>
      <c r="AE15" s="17">
        <v>0.5</v>
      </c>
      <c r="AF15" t="s">
        <v>41</v>
      </c>
      <c r="AG15" t="s">
        <v>41</v>
      </c>
      <c r="AH15" t="s">
        <v>41</v>
      </c>
      <c r="AI15" s="15">
        <f t="shared" si="6"/>
        <v>22.5</v>
      </c>
      <c r="AJ15" s="15">
        <f t="shared" si="3"/>
        <v>33.333333333333336</v>
      </c>
    </row>
    <row r="16" spans="1:48" ht="17" thickBot="1" x14ac:dyDescent="0.25">
      <c r="A16" t="s">
        <v>76</v>
      </c>
      <c r="B16" t="s">
        <v>75</v>
      </c>
      <c r="E16" s="13">
        <v>10</v>
      </c>
      <c r="F16" s="1"/>
      <c r="G16" t="s">
        <v>2</v>
      </c>
      <c r="H16" s="18">
        <v>0.95</v>
      </c>
      <c r="I16">
        <v>15</v>
      </c>
      <c r="J16" s="5">
        <f t="shared" si="1"/>
        <v>0.5723522115741877</v>
      </c>
      <c r="K16" s="5">
        <f t="shared" si="4"/>
        <v>0.72034064888630656</v>
      </c>
      <c r="L16" s="5">
        <f t="shared" si="2"/>
        <v>0.81711736905451171</v>
      </c>
      <c r="M16" s="5">
        <f t="shared" si="2"/>
        <v>0.88040429698363121</v>
      </c>
      <c r="N16" s="5">
        <f t="shared" si="2"/>
        <v>0.92179064733466787</v>
      </c>
      <c r="O16" s="5">
        <f t="shared" si="2"/>
        <v>0.94885516209981968</v>
      </c>
      <c r="P16" s="5">
        <f t="shared" si="2"/>
        <v>0.96655394329845634</v>
      </c>
      <c r="Q16" s="5">
        <f t="shared" si="2"/>
        <v>0.97812802318259118</v>
      </c>
      <c r="R16" s="5">
        <f t="shared" si="2"/>
        <v>0.98569686782002053</v>
      </c>
      <c r="S16" s="5">
        <f t="shared" si="2"/>
        <v>0.99064649748553446</v>
      </c>
      <c r="T16" s="5">
        <f t="shared" si="2"/>
        <v>0.9938832971556697</v>
      </c>
      <c r="U16" s="5">
        <f t="shared" si="2"/>
        <v>0.99599999533565353</v>
      </c>
      <c r="V16" s="5">
        <f t="shared" si="2"/>
        <v>0.99738420555616425</v>
      </c>
      <c r="W16" s="5">
        <f t="shared" si="2"/>
        <v>0.99828940685159928</v>
      </c>
      <c r="X16" s="5">
        <f t="shared" si="2"/>
        <v>0.99888136129111715</v>
      </c>
      <c r="Y16" s="5">
        <f t="shared" si="2"/>
        <v>0.99926846862319008</v>
      </c>
      <c r="Z16" s="5">
        <f t="shared" si="2"/>
        <v>0.99952161663009875</v>
      </c>
      <c r="AA16" s="5">
        <f t="shared" si="2"/>
        <v>0.99968716222454312</v>
      </c>
      <c r="AB16" s="5">
        <f t="shared" si="2"/>
        <v>0.99979542040984204</v>
      </c>
      <c r="AC16">
        <v>1</v>
      </c>
      <c r="AD16" s="16">
        <f t="shared" si="5"/>
        <v>10</v>
      </c>
      <c r="AE16" s="17">
        <v>0.5</v>
      </c>
      <c r="AF16" t="s">
        <v>41</v>
      </c>
      <c r="AG16" t="s">
        <v>41</v>
      </c>
      <c r="AH16" t="s">
        <v>41</v>
      </c>
      <c r="AI16" s="15">
        <f t="shared" si="6"/>
        <v>15</v>
      </c>
      <c r="AJ16" s="15">
        <f t="shared" ref="AJ16:AJ52" si="8">C16/AI16</f>
        <v>0</v>
      </c>
    </row>
    <row r="17" spans="1:51" ht="17" thickBot="1" x14ac:dyDescent="0.25">
      <c r="A17" t="s">
        <v>80</v>
      </c>
      <c r="B17" t="s">
        <v>75</v>
      </c>
      <c r="C17">
        <v>220</v>
      </c>
      <c r="E17" s="13">
        <v>10</v>
      </c>
      <c r="F17" s="1">
        <v>26.5</v>
      </c>
      <c r="G17" t="s">
        <v>2</v>
      </c>
      <c r="H17" s="18">
        <v>0.95</v>
      </c>
      <c r="I17">
        <v>15</v>
      </c>
      <c r="J17" s="5">
        <f t="shared" si="1"/>
        <v>0.5723522115741877</v>
      </c>
      <c r="K17" s="5">
        <f t="shared" si="4"/>
        <v>0.72034064888630656</v>
      </c>
      <c r="L17" s="5">
        <f t="shared" si="2"/>
        <v>0.81711736905451171</v>
      </c>
      <c r="M17" s="5">
        <f t="shared" si="2"/>
        <v>0.88040429698363121</v>
      </c>
      <c r="N17" s="5">
        <f t="shared" si="2"/>
        <v>0.92179064733466787</v>
      </c>
      <c r="O17" s="5">
        <f t="shared" si="2"/>
        <v>0.94885516209981968</v>
      </c>
      <c r="P17" s="5">
        <f t="shared" si="2"/>
        <v>0.96655394329845634</v>
      </c>
      <c r="Q17" s="5">
        <f t="shared" si="2"/>
        <v>0.97812802318259118</v>
      </c>
      <c r="R17" s="5">
        <f t="shared" si="2"/>
        <v>0.98569686782002053</v>
      </c>
      <c r="S17" s="5">
        <f t="shared" si="2"/>
        <v>0.99064649748553446</v>
      </c>
      <c r="T17" s="5">
        <f t="shared" si="2"/>
        <v>0.9938832971556697</v>
      </c>
      <c r="U17" s="5">
        <f t="shared" si="2"/>
        <v>0.99599999533565353</v>
      </c>
      <c r="V17" s="5">
        <f t="shared" si="2"/>
        <v>0.99738420555616425</v>
      </c>
      <c r="W17" s="5">
        <f t="shared" si="2"/>
        <v>0.99828940685159928</v>
      </c>
      <c r="X17" s="5">
        <f t="shared" si="2"/>
        <v>0.99888136129111715</v>
      </c>
      <c r="Y17" s="5">
        <f t="shared" si="2"/>
        <v>0.99926846862319008</v>
      </c>
      <c r="Z17" s="5">
        <f t="shared" si="2"/>
        <v>0.99952161663009875</v>
      </c>
      <c r="AA17" s="5">
        <f t="shared" si="2"/>
        <v>0.99968716222454312</v>
      </c>
      <c r="AB17" s="5">
        <f t="shared" si="2"/>
        <v>0.99979542040984204</v>
      </c>
      <c r="AC17">
        <v>1</v>
      </c>
      <c r="AD17" s="16">
        <f t="shared" si="5"/>
        <v>10</v>
      </c>
      <c r="AE17" s="17">
        <v>0.5</v>
      </c>
      <c r="AF17" t="s">
        <v>41</v>
      </c>
      <c r="AG17" t="s">
        <v>41</v>
      </c>
      <c r="AH17" t="s">
        <v>41</v>
      </c>
      <c r="AI17" s="15">
        <f t="shared" si="6"/>
        <v>15</v>
      </c>
      <c r="AJ17" s="15">
        <f t="shared" si="8"/>
        <v>14.666666666666666</v>
      </c>
    </row>
    <row r="18" spans="1:51" ht="17" thickBot="1" x14ac:dyDescent="0.25">
      <c r="A18" t="s">
        <v>77</v>
      </c>
      <c r="B18" t="s">
        <v>75</v>
      </c>
      <c r="C18">
        <f>AVERAGE(15,50)</f>
        <v>32.5</v>
      </c>
      <c r="D18" t="s">
        <v>109</v>
      </c>
      <c r="E18" s="13">
        <v>10</v>
      </c>
      <c r="F18" s="1">
        <v>154</v>
      </c>
      <c r="G18" t="s">
        <v>2</v>
      </c>
      <c r="H18" s="18">
        <v>0.95</v>
      </c>
      <c r="I18">
        <v>15</v>
      </c>
      <c r="J18" s="5">
        <f t="shared" si="1"/>
        <v>0.94988662113417988</v>
      </c>
      <c r="K18" s="5">
        <f t="shared" si="4"/>
        <v>0.98878161013486376</v>
      </c>
      <c r="L18" s="5">
        <f t="shared" si="4"/>
        <v>0.99748864925865077</v>
      </c>
      <c r="M18" s="5">
        <f t="shared" si="4"/>
        <v>0.9994378085784239</v>
      </c>
      <c r="N18" s="5">
        <f t="shared" si="4"/>
        <v>0.99987414772883376</v>
      </c>
      <c r="O18" s="5">
        <f t="shared" si="4"/>
        <v>0.99997182668829543</v>
      </c>
      <c r="P18" s="5">
        <f t="shared" si="4"/>
        <v>0.9999936931174539</v>
      </c>
      <c r="Q18" s="5">
        <f t="shared" si="4"/>
        <v>0.99999858814015663</v>
      </c>
      <c r="R18" s="5">
        <f t="shared" si="4"/>
        <v>0.99999968394080552</v>
      </c>
      <c r="S18" s="5">
        <f t="shared" si="4"/>
        <v>0.99999992924693282</v>
      </c>
      <c r="T18" s="5">
        <f t="shared" si="4"/>
        <v>0.99999998416120583</v>
      </c>
      <c r="U18" s="5">
        <f t="shared" si="4"/>
        <v>0.99999999645432469</v>
      </c>
      <c r="V18" s="5">
        <f t="shared" si="4"/>
        <v>0.99999999920626448</v>
      </c>
      <c r="W18" s="5">
        <f t="shared" si="4"/>
        <v>0.99999999982231425</v>
      </c>
      <c r="X18" s="5">
        <f t="shared" si="4"/>
        <v>0.99999999996022326</v>
      </c>
      <c r="Y18" s="5">
        <f t="shared" si="4"/>
        <v>0.99999999999109557</v>
      </c>
      <c r="Z18" s="5">
        <f t="shared" si="4"/>
        <v>0.99999999999800671</v>
      </c>
      <c r="AA18" s="5">
        <f t="shared" ref="AA18:AB37" si="9">1-((1-$J18)^AA$2)</f>
        <v>0.9999999999995538</v>
      </c>
      <c r="AB18" s="5">
        <f t="shared" si="9"/>
        <v>0.99999999999990008</v>
      </c>
      <c r="AC18">
        <v>1</v>
      </c>
      <c r="AD18" s="16">
        <f t="shared" si="5"/>
        <v>10</v>
      </c>
      <c r="AE18" s="17">
        <v>0.5</v>
      </c>
      <c r="AF18" t="s">
        <v>41</v>
      </c>
      <c r="AG18" t="s">
        <v>41</v>
      </c>
      <c r="AH18" t="s">
        <v>41</v>
      </c>
      <c r="AI18" s="15">
        <f t="shared" si="6"/>
        <v>15</v>
      </c>
      <c r="AJ18" s="15">
        <f t="shared" si="8"/>
        <v>2.1666666666666665</v>
      </c>
    </row>
    <row r="19" spans="1:51" ht="17" thickBot="1" x14ac:dyDescent="0.25">
      <c r="A19" t="s">
        <v>78</v>
      </c>
      <c r="B19" t="s">
        <v>75</v>
      </c>
      <c r="C19">
        <v>126</v>
      </c>
      <c r="D19" t="s">
        <v>109</v>
      </c>
      <c r="E19" s="13">
        <v>10</v>
      </c>
      <c r="F19" s="1">
        <v>351</v>
      </c>
      <c r="G19" t="s">
        <v>2</v>
      </c>
      <c r="H19" s="18">
        <v>0.95</v>
      </c>
      <c r="I19">
        <v>15</v>
      </c>
      <c r="J19" s="5">
        <f t="shared" si="1"/>
        <v>0.95</v>
      </c>
      <c r="K19" s="5">
        <f t="shared" si="4"/>
        <v>0.988819660112501</v>
      </c>
      <c r="L19" s="5">
        <f t="shared" si="4"/>
        <v>0.99749999999999994</v>
      </c>
      <c r="M19" s="5">
        <f t="shared" si="4"/>
        <v>0.99944098300562501</v>
      </c>
      <c r="N19" s="5">
        <f t="shared" si="4"/>
        <v>0.99987499999999996</v>
      </c>
      <c r="O19" s="5">
        <f t="shared" si="4"/>
        <v>0.99997204915028126</v>
      </c>
      <c r="P19" s="5">
        <f t="shared" si="4"/>
        <v>0.99999375000000001</v>
      </c>
      <c r="Q19" s="5">
        <f t="shared" si="4"/>
        <v>0.99999860245751404</v>
      </c>
      <c r="R19" s="5">
        <f t="shared" si="4"/>
        <v>0.99999968750000001</v>
      </c>
      <c r="S19" s="5">
        <f t="shared" si="4"/>
        <v>0.99999993012287569</v>
      </c>
      <c r="T19" s="5">
        <f t="shared" si="4"/>
        <v>0.99999998437500004</v>
      </c>
      <c r="U19" s="5">
        <f t="shared" si="4"/>
        <v>0.9999999965061438</v>
      </c>
      <c r="V19" s="5">
        <f t="shared" si="4"/>
        <v>0.99999999921875005</v>
      </c>
      <c r="W19" s="5">
        <f t="shared" si="4"/>
        <v>0.99999999982530718</v>
      </c>
      <c r="X19" s="5">
        <f t="shared" si="4"/>
        <v>0.99999999996093747</v>
      </c>
      <c r="Y19" s="5">
        <f t="shared" si="4"/>
        <v>0.99999999999126532</v>
      </c>
      <c r="Z19" s="5">
        <f t="shared" si="4"/>
        <v>0.9999999999980469</v>
      </c>
      <c r="AA19" s="5">
        <f t="shared" si="9"/>
        <v>0.99999999999956324</v>
      </c>
      <c r="AB19" s="5">
        <f t="shared" si="9"/>
        <v>0.9999999999999023</v>
      </c>
      <c r="AC19">
        <v>1</v>
      </c>
      <c r="AD19" s="16">
        <f t="shared" si="5"/>
        <v>10</v>
      </c>
      <c r="AE19" s="17">
        <v>0.5</v>
      </c>
      <c r="AF19" t="s">
        <v>41</v>
      </c>
      <c r="AG19" t="s">
        <v>41</v>
      </c>
      <c r="AH19" t="s">
        <v>41</v>
      </c>
      <c r="AI19" s="15">
        <f t="shared" si="6"/>
        <v>15</v>
      </c>
      <c r="AJ19" s="15">
        <f t="shared" si="8"/>
        <v>8.4</v>
      </c>
      <c r="AK19" s="11"/>
    </row>
    <row r="20" spans="1:51" ht="17" thickBot="1" x14ac:dyDescent="0.25">
      <c r="A20" t="s">
        <v>79</v>
      </c>
      <c r="B20" t="s">
        <v>75</v>
      </c>
      <c r="C20">
        <v>20</v>
      </c>
      <c r="E20" s="13">
        <v>10</v>
      </c>
      <c r="F20" s="13"/>
      <c r="G20" t="s">
        <v>2</v>
      </c>
      <c r="H20" s="18">
        <v>0.95</v>
      </c>
      <c r="I20">
        <v>15</v>
      </c>
      <c r="J20" s="5">
        <f t="shared" si="1"/>
        <v>0.5723522115741877</v>
      </c>
      <c r="K20" s="5">
        <f t="shared" si="4"/>
        <v>0.72034064888630656</v>
      </c>
      <c r="L20" s="5">
        <f t="shared" si="4"/>
        <v>0.81711736905451171</v>
      </c>
      <c r="M20" s="5">
        <f t="shared" si="4"/>
        <v>0.88040429698363121</v>
      </c>
      <c r="N20" s="5">
        <f t="shared" si="4"/>
        <v>0.92179064733466787</v>
      </c>
      <c r="O20" s="5">
        <f t="shared" si="4"/>
        <v>0.94885516209981968</v>
      </c>
      <c r="P20" s="5">
        <f t="shared" si="4"/>
        <v>0.96655394329845634</v>
      </c>
      <c r="Q20" s="5">
        <f t="shared" si="4"/>
        <v>0.97812802318259118</v>
      </c>
      <c r="R20" s="5">
        <f t="shared" si="4"/>
        <v>0.98569686782002053</v>
      </c>
      <c r="S20" s="5">
        <f t="shared" si="4"/>
        <v>0.99064649748553446</v>
      </c>
      <c r="T20" s="5">
        <f t="shared" si="4"/>
        <v>0.9938832971556697</v>
      </c>
      <c r="U20" s="5">
        <f t="shared" si="4"/>
        <v>0.99599999533565353</v>
      </c>
      <c r="V20" s="5">
        <f t="shared" si="4"/>
        <v>0.99738420555616425</v>
      </c>
      <c r="W20" s="5">
        <f t="shared" si="4"/>
        <v>0.99828940685159928</v>
      </c>
      <c r="X20" s="5">
        <f t="shared" si="4"/>
        <v>0.99888136129111715</v>
      </c>
      <c r="Y20" s="5">
        <f t="shared" si="4"/>
        <v>0.99926846862319008</v>
      </c>
      <c r="Z20" s="5">
        <f t="shared" si="4"/>
        <v>0.99952161663009875</v>
      </c>
      <c r="AA20" s="5">
        <f t="shared" si="9"/>
        <v>0.99968716222454312</v>
      </c>
      <c r="AB20" s="5">
        <f t="shared" si="9"/>
        <v>0.99979542040984204</v>
      </c>
      <c r="AC20">
        <v>1</v>
      </c>
      <c r="AD20" s="16">
        <f t="shared" si="5"/>
        <v>10</v>
      </c>
      <c r="AE20" s="17">
        <v>0.5</v>
      </c>
      <c r="AF20" t="s">
        <v>41</v>
      </c>
      <c r="AG20" t="s">
        <v>41</v>
      </c>
      <c r="AH20" t="s">
        <v>41</v>
      </c>
      <c r="AI20" s="15">
        <f t="shared" si="6"/>
        <v>15</v>
      </c>
      <c r="AJ20" s="15">
        <f t="shared" si="8"/>
        <v>1.3333333333333333</v>
      </c>
    </row>
    <row r="21" spans="1:51" ht="17" thickBot="1" x14ac:dyDescent="0.25">
      <c r="A21" t="s">
        <v>44</v>
      </c>
      <c r="B21" t="s">
        <v>83</v>
      </c>
      <c r="C21">
        <v>2500</v>
      </c>
      <c r="D21" t="s">
        <v>98</v>
      </c>
      <c r="E21" s="1">
        <v>3</v>
      </c>
      <c r="F21" s="1">
        <v>26.5</v>
      </c>
      <c r="G21" t="s">
        <v>2</v>
      </c>
      <c r="H21" s="18">
        <v>0.95</v>
      </c>
      <c r="I21">
        <v>15</v>
      </c>
      <c r="J21" s="5">
        <f t="shared" si="1"/>
        <v>0.94996641037419205</v>
      </c>
      <c r="K21" s="5">
        <f t="shared" si="4"/>
        <v>0.98880839191756154</v>
      </c>
      <c r="L21" s="5">
        <f t="shared" si="4"/>
        <v>0.99749663990915627</v>
      </c>
      <c r="M21" s="5">
        <f t="shared" si="4"/>
        <v>0.99944004367395045</v>
      </c>
      <c r="N21" s="5">
        <f t="shared" si="4"/>
        <v>0.99987474790852915</v>
      </c>
      <c r="O21" s="5">
        <f t="shared" si="4"/>
        <v>0.99997198337497406</v>
      </c>
      <c r="P21" s="5">
        <f t="shared" si="4"/>
        <v>0.99999373318825557</v>
      </c>
      <c r="Q21" s="5">
        <f t="shared" si="4"/>
        <v>0.99999859822768078</v>
      </c>
      <c r="R21" s="5">
        <f t="shared" si="4"/>
        <v>0.99999968644891291</v>
      </c>
      <c r="S21" s="5">
        <f t="shared" si="4"/>
        <v>0.99999992986429898</v>
      </c>
      <c r="T21" s="5">
        <f t="shared" si="4"/>
        <v>0.99999998431191361</v>
      </c>
      <c r="U21" s="5">
        <f t="shared" si="4"/>
        <v>0.99999999649085913</v>
      </c>
      <c r="V21" s="5">
        <f t="shared" si="4"/>
        <v>0.99999999921506877</v>
      </c>
      <c r="W21" s="5">
        <f t="shared" si="4"/>
        <v>0.99999999982442511</v>
      </c>
      <c r="X21" s="5">
        <f t="shared" si="4"/>
        <v>0.99999999996072708</v>
      </c>
      <c r="Y21" s="5">
        <f t="shared" si="4"/>
        <v>0.99999999999121536</v>
      </c>
      <c r="Z21" s="5">
        <f t="shared" si="4"/>
        <v>0.99999999999803502</v>
      </c>
      <c r="AA21" s="5">
        <f t="shared" si="9"/>
        <v>0.99999999999956046</v>
      </c>
      <c r="AB21" s="5">
        <f t="shared" si="9"/>
        <v>0.99999999999990163</v>
      </c>
      <c r="AC21">
        <v>1</v>
      </c>
      <c r="AD21" s="16">
        <f t="shared" si="5"/>
        <v>10</v>
      </c>
      <c r="AE21" s="17">
        <v>0.5</v>
      </c>
      <c r="AF21" t="s">
        <v>2</v>
      </c>
      <c r="AG21" t="s">
        <v>41</v>
      </c>
      <c r="AH21" t="s">
        <v>41</v>
      </c>
      <c r="AI21" s="15">
        <f t="shared" si="6"/>
        <v>12.5</v>
      </c>
      <c r="AJ21" s="15">
        <f t="shared" si="8"/>
        <v>200</v>
      </c>
    </row>
    <row r="22" spans="1:51" ht="17" thickBot="1" x14ac:dyDescent="0.25">
      <c r="A22" t="s">
        <v>45</v>
      </c>
      <c r="B22" t="s">
        <v>83</v>
      </c>
      <c r="C22">
        <v>1750</v>
      </c>
      <c r="D22" t="s">
        <v>99</v>
      </c>
      <c r="E22" s="1">
        <v>3</v>
      </c>
      <c r="F22" s="1">
        <v>26.5</v>
      </c>
      <c r="G22" t="s">
        <v>2</v>
      </c>
      <c r="H22" s="18">
        <v>0.95</v>
      </c>
      <c r="I22">
        <v>15</v>
      </c>
      <c r="J22" s="5">
        <f t="shared" si="1"/>
        <v>0.94996641037419205</v>
      </c>
      <c r="K22" s="5">
        <f t="shared" si="4"/>
        <v>0.98880839191756154</v>
      </c>
      <c r="L22" s="5">
        <f t="shared" si="4"/>
        <v>0.99749663990915627</v>
      </c>
      <c r="M22" s="5">
        <f t="shared" si="4"/>
        <v>0.99944004367395045</v>
      </c>
      <c r="N22" s="5">
        <f t="shared" si="4"/>
        <v>0.99987474790852915</v>
      </c>
      <c r="O22" s="5">
        <f t="shared" si="4"/>
        <v>0.99997198337497406</v>
      </c>
      <c r="P22" s="5">
        <f t="shared" si="4"/>
        <v>0.99999373318825557</v>
      </c>
      <c r="Q22" s="5">
        <f t="shared" si="4"/>
        <v>0.99999859822768078</v>
      </c>
      <c r="R22" s="5">
        <f t="shared" si="4"/>
        <v>0.99999968644891291</v>
      </c>
      <c r="S22" s="5">
        <f t="shared" si="4"/>
        <v>0.99999992986429898</v>
      </c>
      <c r="T22" s="5">
        <f t="shared" si="4"/>
        <v>0.99999998431191361</v>
      </c>
      <c r="U22" s="5">
        <f t="shared" si="4"/>
        <v>0.99999999649085913</v>
      </c>
      <c r="V22" s="5">
        <f t="shared" si="4"/>
        <v>0.99999999921506877</v>
      </c>
      <c r="W22" s="5">
        <f t="shared" si="4"/>
        <v>0.99999999982442511</v>
      </c>
      <c r="X22" s="5">
        <f t="shared" si="4"/>
        <v>0.99999999996072708</v>
      </c>
      <c r="Y22" s="5">
        <f t="shared" si="4"/>
        <v>0.99999999999121536</v>
      </c>
      <c r="Z22" s="5">
        <f t="shared" si="4"/>
        <v>0.99999999999803502</v>
      </c>
      <c r="AA22" s="5">
        <f t="shared" si="9"/>
        <v>0.99999999999956046</v>
      </c>
      <c r="AB22" s="5">
        <f t="shared" si="9"/>
        <v>0.99999999999990163</v>
      </c>
      <c r="AC22">
        <v>1</v>
      </c>
      <c r="AD22" s="16">
        <f t="shared" si="5"/>
        <v>10</v>
      </c>
      <c r="AE22" s="17">
        <v>0.5</v>
      </c>
      <c r="AF22" t="s">
        <v>2</v>
      </c>
      <c r="AG22" t="s">
        <v>41</v>
      </c>
      <c r="AH22" t="s">
        <v>41</v>
      </c>
      <c r="AI22" s="15">
        <f t="shared" si="6"/>
        <v>12.5</v>
      </c>
      <c r="AJ22" s="15">
        <f t="shared" si="8"/>
        <v>140</v>
      </c>
      <c r="AV22" t="s">
        <v>19</v>
      </c>
    </row>
    <row r="23" spans="1:51" ht="17" thickBot="1" x14ac:dyDescent="0.25">
      <c r="A23" t="s">
        <v>84</v>
      </c>
      <c r="B23" t="s">
        <v>83</v>
      </c>
      <c r="C23">
        <f>2250-50</f>
        <v>2200</v>
      </c>
      <c r="E23" s="1">
        <v>3</v>
      </c>
      <c r="F23" s="1">
        <v>26.5</v>
      </c>
      <c r="G23" t="s">
        <v>2</v>
      </c>
      <c r="H23" s="18">
        <v>0.95</v>
      </c>
      <c r="I23">
        <v>15</v>
      </c>
      <c r="J23" s="5">
        <f t="shared" si="1"/>
        <v>0.94996641037419205</v>
      </c>
      <c r="K23" s="5">
        <f t="shared" si="4"/>
        <v>0.98880839191756154</v>
      </c>
      <c r="L23" s="5">
        <f t="shared" si="4"/>
        <v>0.99749663990915627</v>
      </c>
      <c r="M23" s="5">
        <f t="shared" si="4"/>
        <v>0.99944004367395045</v>
      </c>
      <c r="N23" s="5">
        <f t="shared" si="4"/>
        <v>0.99987474790852915</v>
      </c>
      <c r="O23" s="5">
        <f t="shared" si="4"/>
        <v>0.99997198337497406</v>
      </c>
      <c r="P23" s="5">
        <f t="shared" si="4"/>
        <v>0.99999373318825557</v>
      </c>
      <c r="Q23" s="5">
        <f t="shared" si="4"/>
        <v>0.99999859822768078</v>
      </c>
      <c r="R23" s="5">
        <f t="shared" si="4"/>
        <v>0.99999968644891291</v>
      </c>
      <c r="S23" s="5">
        <f t="shared" si="4"/>
        <v>0.99999992986429898</v>
      </c>
      <c r="T23" s="5">
        <f t="shared" si="4"/>
        <v>0.99999998431191361</v>
      </c>
      <c r="U23" s="5">
        <f t="shared" si="4"/>
        <v>0.99999999649085913</v>
      </c>
      <c r="V23" s="5">
        <f t="shared" si="4"/>
        <v>0.99999999921506877</v>
      </c>
      <c r="W23" s="5">
        <f t="shared" si="4"/>
        <v>0.99999999982442511</v>
      </c>
      <c r="X23" s="5">
        <f t="shared" si="4"/>
        <v>0.99999999996072708</v>
      </c>
      <c r="Y23" s="5">
        <f t="shared" si="4"/>
        <v>0.99999999999121536</v>
      </c>
      <c r="Z23" s="5">
        <f t="shared" si="4"/>
        <v>0.99999999999803502</v>
      </c>
      <c r="AA23" s="5">
        <f t="shared" si="9"/>
        <v>0.99999999999956046</v>
      </c>
      <c r="AB23" s="5">
        <f t="shared" si="9"/>
        <v>0.99999999999990163</v>
      </c>
      <c r="AC23">
        <v>1</v>
      </c>
      <c r="AD23" s="16">
        <f t="shared" si="5"/>
        <v>10</v>
      </c>
      <c r="AE23" s="17">
        <v>0.5</v>
      </c>
      <c r="AF23" t="s">
        <v>41</v>
      </c>
      <c r="AG23" t="s">
        <v>41</v>
      </c>
      <c r="AH23" t="s">
        <v>41</v>
      </c>
      <c r="AI23" s="15">
        <f t="shared" si="6"/>
        <v>15</v>
      </c>
      <c r="AJ23" s="15">
        <f t="shared" si="8"/>
        <v>146.66666666666666</v>
      </c>
      <c r="AV23" t="s">
        <v>19</v>
      </c>
    </row>
    <row r="24" spans="1:51" ht="17" thickBot="1" x14ac:dyDescent="0.25">
      <c r="A24" t="s">
        <v>44</v>
      </c>
      <c r="B24" t="s">
        <v>85</v>
      </c>
      <c r="C24">
        <v>50</v>
      </c>
      <c r="D24" s="24" t="s">
        <v>49</v>
      </c>
      <c r="E24" s="1">
        <v>3</v>
      </c>
      <c r="F24" s="1">
        <v>26.5</v>
      </c>
      <c r="G24" t="s">
        <v>2</v>
      </c>
      <c r="H24" s="18">
        <v>0.95</v>
      </c>
      <c r="I24">
        <v>15</v>
      </c>
      <c r="J24" s="5">
        <f t="shared" si="1"/>
        <v>0.94996641037419205</v>
      </c>
      <c r="K24" s="5">
        <f t="shared" si="4"/>
        <v>0.98880839191756154</v>
      </c>
      <c r="L24" s="5">
        <f t="shared" si="4"/>
        <v>0.99749663990915627</v>
      </c>
      <c r="M24" s="5">
        <f t="shared" si="4"/>
        <v>0.99944004367395045</v>
      </c>
      <c r="N24" s="5">
        <f t="shared" si="4"/>
        <v>0.99987474790852915</v>
      </c>
      <c r="O24" s="5">
        <f t="shared" si="4"/>
        <v>0.99997198337497406</v>
      </c>
      <c r="P24" s="5">
        <f t="shared" si="4"/>
        <v>0.99999373318825557</v>
      </c>
      <c r="Q24" s="5">
        <f t="shared" si="4"/>
        <v>0.99999859822768078</v>
      </c>
      <c r="R24" s="5">
        <f t="shared" si="4"/>
        <v>0.99999968644891291</v>
      </c>
      <c r="S24" s="5">
        <f t="shared" si="4"/>
        <v>0.99999992986429898</v>
      </c>
      <c r="T24" s="5">
        <f t="shared" si="4"/>
        <v>0.99999998431191361</v>
      </c>
      <c r="U24" s="5">
        <f t="shared" si="4"/>
        <v>0.99999999649085913</v>
      </c>
      <c r="V24" s="5">
        <f t="shared" si="4"/>
        <v>0.99999999921506877</v>
      </c>
      <c r="W24" s="5">
        <f t="shared" si="4"/>
        <v>0.99999999982442511</v>
      </c>
      <c r="X24" s="5">
        <f t="shared" si="4"/>
        <v>0.99999999996072708</v>
      </c>
      <c r="Y24" s="5">
        <f t="shared" si="4"/>
        <v>0.99999999999121536</v>
      </c>
      <c r="Z24" s="5">
        <f t="shared" si="4"/>
        <v>0.99999999999803502</v>
      </c>
      <c r="AA24" s="5">
        <f t="shared" si="9"/>
        <v>0.99999999999956046</v>
      </c>
      <c r="AB24" s="5">
        <f t="shared" si="9"/>
        <v>0.99999999999990163</v>
      </c>
      <c r="AC24">
        <v>1</v>
      </c>
      <c r="AD24" s="16">
        <f t="shared" si="5"/>
        <v>10</v>
      </c>
      <c r="AE24" s="17">
        <v>0.5</v>
      </c>
      <c r="AF24" t="s">
        <v>41</v>
      </c>
      <c r="AG24" t="s">
        <v>41</v>
      </c>
      <c r="AH24" t="s">
        <v>41</v>
      </c>
      <c r="AI24" s="15">
        <f t="shared" si="6"/>
        <v>15</v>
      </c>
      <c r="AJ24" s="15">
        <f t="shared" si="8"/>
        <v>3.3333333333333335</v>
      </c>
      <c r="AV24" t="s">
        <v>19</v>
      </c>
    </row>
    <row r="25" spans="1:51" ht="17" thickBot="1" x14ac:dyDescent="0.25">
      <c r="A25" t="s">
        <v>111</v>
      </c>
      <c r="B25" t="s">
        <v>75</v>
      </c>
      <c r="C25">
        <v>100</v>
      </c>
      <c r="D25" t="s">
        <v>113</v>
      </c>
      <c r="E25" s="1" t="s">
        <v>118</v>
      </c>
      <c r="F25" s="1"/>
      <c r="H25" s="18">
        <v>0.95</v>
      </c>
      <c r="I25">
        <v>15</v>
      </c>
      <c r="J25" s="5" t="e">
        <f t="shared" si="1"/>
        <v>#VALUE!</v>
      </c>
      <c r="K25" s="5" t="e">
        <f t="shared" si="4"/>
        <v>#VALUE!</v>
      </c>
      <c r="L25" s="5" t="e">
        <f t="shared" si="4"/>
        <v>#VALUE!</v>
      </c>
      <c r="M25" s="5" t="e">
        <f t="shared" si="4"/>
        <v>#VALUE!</v>
      </c>
      <c r="N25" s="5" t="e">
        <f t="shared" si="4"/>
        <v>#VALUE!</v>
      </c>
      <c r="O25" s="5" t="e">
        <f t="shared" si="4"/>
        <v>#VALUE!</v>
      </c>
      <c r="P25" s="5" t="e">
        <f t="shared" si="4"/>
        <v>#VALUE!</v>
      </c>
      <c r="Q25" s="5" t="e">
        <f t="shared" si="4"/>
        <v>#VALUE!</v>
      </c>
      <c r="R25" s="5" t="e">
        <f t="shared" si="4"/>
        <v>#VALUE!</v>
      </c>
      <c r="S25" s="5" t="e">
        <f t="shared" si="4"/>
        <v>#VALUE!</v>
      </c>
      <c r="T25" s="5" t="e">
        <f t="shared" si="4"/>
        <v>#VALUE!</v>
      </c>
      <c r="U25" s="5" t="e">
        <f t="shared" si="4"/>
        <v>#VALUE!</v>
      </c>
      <c r="V25" s="5" t="e">
        <f t="shared" si="4"/>
        <v>#VALUE!</v>
      </c>
      <c r="W25" s="5" t="e">
        <f t="shared" si="4"/>
        <v>#VALUE!</v>
      </c>
      <c r="X25" s="5" t="e">
        <f t="shared" si="4"/>
        <v>#VALUE!</v>
      </c>
      <c r="Y25" s="5" t="e">
        <f t="shared" si="4"/>
        <v>#VALUE!</v>
      </c>
      <c r="Z25" s="5" t="e">
        <f t="shared" si="4"/>
        <v>#VALUE!</v>
      </c>
      <c r="AA25" s="5" t="e">
        <f t="shared" si="9"/>
        <v>#VALUE!</v>
      </c>
      <c r="AB25" s="5" t="e">
        <f t="shared" si="9"/>
        <v>#VALUE!</v>
      </c>
      <c r="AD25" s="16">
        <f t="shared" si="5"/>
        <v>0</v>
      </c>
      <c r="AE25" s="17">
        <v>0.5</v>
      </c>
      <c r="AI25" s="21">
        <v>25</v>
      </c>
      <c r="AJ25" s="15">
        <f t="shared" si="8"/>
        <v>4</v>
      </c>
      <c r="AV25" t="s">
        <v>19</v>
      </c>
    </row>
    <row r="26" spans="1:51" ht="17" thickBot="1" x14ac:dyDescent="0.25">
      <c r="A26" t="s">
        <v>112</v>
      </c>
      <c r="B26" t="s">
        <v>75</v>
      </c>
      <c r="C26">
        <v>400</v>
      </c>
      <c r="D26" t="s">
        <v>114</v>
      </c>
      <c r="E26" s="1" t="s">
        <v>118</v>
      </c>
      <c r="F26" s="1"/>
      <c r="H26" s="18">
        <v>0.95</v>
      </c>
      <c r="I26">
        <v>15</v>
      </c>
      <c r="J26" s="5" t="e">
        <f t="shared" si="1"/>
        <v>#VALUE!</v>
      </c>
      <c r="K26" s="5" t="e">
        <f t="shared" si="4"/>
        <v>#VALUE!</v>
      </c>
      <c r="L26" s="5" t="e">
        <f t="shared" si="4"/>
        <v>#VALUE!</v>
      </c>
      <c r="M26" s="5" t="e">
        <f t="shared" si="4"/>
        <v>#VALUE!</v>
      </c>
      <c r="N26" s="5" t="e">
        <f t="shared" si="4"/>
        <v>#VALUE!</v>
      </c>
      <c r="O26" s="5" t="e">
        <f t="shared" si="4"/>
        <v>#VALUE!</v>
      </c>
      <c r="P26" s="5" t="e">
        <f t="shared" si="4"/>
        <v>#VALUE!</v>
      </c>
      <c r="Q26" s="5" t="e">
        <f t="shared" si="4"/>
        <v>#VALUE!</v>
      </c>
      <c r="R26" s="5" t="e">
        <f t="shared" si="4"/>
        <v>#VALUE!</v>
      </c>
      <c r="S26" s="5" t="e">
        <f t="shared" si="4"/>
        <v>#VALUE!</v>
      </c>
      <c r="T26" s="5" t="e">
        <f t="shared" si="4"/>
        <v>#VALUE!</v>
      </c>
      <c r="U26" s="5" t="e">
        <f t="shared" si="4"/>
        <v>#VALUE!</v>
      </c>
      <c r="V26" s="5" t="e">
        <f t="shared" si="4"/>
        <v>#VALUE!</v>
      </c>
      <c r="W26" s="5" t="e">
        <f t="shared" si="4"/>
        <v>#VALUE!</v>
      </c>
      <c r="X26" s="5" t="e">
        <f t="shared" si="4"/>
        <v>#VALUE!</v>
      </c>
      <c r="Y26" s="5" t="e">
        <f t="shared" si="4"/>
        <v>#VALUE!</v>
      </c>
      <c r="Z26" s="5" t="e">
        <f t="shared" si="4"/>
        <v>#VALUE!</v>
      </c>
      <c r="AA26" s="5" t="e">
        <f t="shared" si="9"/>
        <v>#VALUE!</v>
      </c>
      <c r="AB26" s="5" t="e">
        <f t="shared" si="9"/>
        <v>#VALUE!</v>
      </c>
      <c r="AD26" s="16">
        <f t="shared" si="5"/>
        <v>0</v>
      </c>
      <c r="AE26" s="17">
        <v>0.5</v>
      </c>
      <c r="AI26" s="21">
        <v>25</v>
      </c>
      <c r="AJ26" s="15">
        <f t="shared" si="8"/>
        <v>16</v>
      </c>
      <c r="AV26" t="s">
        <v>19</v>
      </c>
    </row>
    <row r="27" spans="1:51" ht="17" thickBot="1" x14ac:dyDescent="0.25">
      <c r="A27" t="s">
        <v>74</v>
      </c>
      <c r="B27" t="s">
        <v>75</v>
      </c>
      <c r="C27">
        <f>810*0.5</f>
        <v>405</v>
      </c>
      <c r="D27" t="s">
        <v>115</v>
      </c>
      <c r="E27" s="1" t="s">
        <v>118</v>
      </c>
      <c r="F27" s="1"/>
      <c r="H27" s="18">
        <v>0.95</v>
      </c>
      <c r="I27">
        <v>15</v>
      </c>
      <c r="J27" s="5" t="e">
        <f t="shared" si="1"/>
        <v>#VALUE!</v>
      </c>
      <c r="K27" s="5" t="e">
        <f t="shared" si="4"/>
        <v>#VALUE!</v>
      </c>
      <c r="L27" s="5" t="e">
        <f t="shared" si="4"/>
        <v>#VALUE!</v>
      </c>
      <c r="M27" s="5" t="e">
        <f t="shared" si="4"/>
        <v>#VALUE!</v>
      </c>
      <c r="N27" s="5" t="e">
        <f t="shared" si="4"/>
        <v>#VALUE!</v>
      </c>
      <c r="O27" s="5" t="e">
        <f t="shared" si="4"/>
        <v>#VALUE!</v>
      </c>
      <c r="P27" s="5" t="e">
        <f t="shared" si="4"/>
        <v>#VALUE!</v>
      </c>
      <c r="Q27" s="5" t="e">
        <f t="shared" si="4"/>
        <v>#VALUE!</v>
      </c>
      <c r="R27" s="5" t="e">
        <f t="shared" si="4"/>
        <v>#VALUE!</v>
      </c>
      <c r="S27" s="5" t="e">
        <f t="shared" si="4"/>
        <v>#VALUE!</v>
      </c>
      <c r="T27" s="5" t="e">
        <f t="shared" si="4"/>
        <v>#VALUE!</v>
      </c>
      <c r="U27" s="5" t="e">
        <f t="shared" si="4"/>
        <v>#VALUE!</v>
      </c>
      <c r="V27" s="5" t="e">
        <f t="shared" si="4"/>
        <v>#VALUE!</v>
      </c>
      <c r="W27" s="5" t="e">
        <f t="shared" si="4"/>
        <v>#VALUE!</v>
      </c>
      <c r="X27" s="5" t="e">
        <f t="shared" si="4"/>
        <v>#VALUE!</v>
      </c>
      <c r="Y27" s="5" t="e">
        <f t="shared" si="4"/>
        <v>#VALUE!</v>
      </c>
      <c r="Z27" s="5" t="e">
        <f t="shared" si="4"/>
        <v>#VALUE!</v>
      </c>
      <c r="AA27" s="5" t="e">
        <f t="shared" si="9"/>
        <v>#VALUE!</v>
      </c>
      <c r="AB27" s="5" t="e">
        <f t="shared" si="9"/>
        <v>#VALUE!</v>
      </c>
      <c r="AD27" s="16">
        <f t="shared" si="5"/>
        <v>0</v>
      </c>
      <c r="AE27" s="17">
        <v>0.5</v>
      </c>
      <c r="AI27" s="21">
        <v>25</v>
      </c>
      <c r="AJ27" s="15">
        <f t="shared" si="8"/>
        <v>16.2</v>
      </c>
      <c r="AV27" t="s">
        <v>19</v>
      </c>
    </row>
    <row r="28" spans="1:51" ht="17" thickBot="1" x14ac:dyDescent="0.25">
      <c r="A28" t="s">
        <v>116</v>
      </c>
      <c r="B28" t="s">
        <v>85</v>
      </c>
      <c r="C28">
        <v>324</v>
      </c>
      <c r="E28" s="1" t="s">
        <v>118</v>
      </c>
      <c r="F28" s="1"/>
      <c r="H28" s="18">
        <v>0.95</v>
      </c>
      <c r="I28">
        <v>15</v>
      </c>
      <c r="J28" s="5" t="e">
        <f t="shared" si="1"/>
        <v>#VALUE!</v>
      </c>
      <c r="K28" s="5" t="e">
        <f t="shared" si="4"/>
        <v>#VALUE!</v>
      </c>
      <c r="L28" s="5" t="e">
        <f t="shared" si="4"/>
        <v>#VALUE!</v>
      </c>
      <c r="M28" s="5" t="e">
        <f t="shared" si="4"/>
        <v>#VALUE!</v>
      </c>
      <c r="N28" s="5" t="e">
        <f t="shared" si="4"/>
        <v>#VALUE!</v>
      </c>
      <c r="O28" s="5" t="e">
        <f t="shared" si="4"/>
        <v>#VALUE!</v>
      </c>
      <c r="P28" s="5" t="e">
        <f t="shared" si="4"/>
        <v>#VALUE!</v>
      </c>
      <c r="Q28" s="5" t="e">
        <f t="shared" si="4"/>
        <v>#VALUE!</v>
      </c>
      <c r="R28" s="5" t="e">
        <f t="shared" si="4"/>
        <v>#VALUE!</v>
      </c>
      <c r="S28" s="5" t="e">
        <f t="shared" si="4"/>
        <v>#VALUE!</v>
      </c>
      <c r="T28" s="5" t="e">
        <f t="shared" si="4"/>
        <v>#VALUE!</v>
      </c>
      <c r="U28" s="5" t="e">
        <f t="shared" si="4"/>
        <v>#VALUE!</v>
      </c>
      <c r="V28" s="5" t="e">
        <f t="shared" si="4"/>
        <v>#VALUE!</v>
      </c>
      <c r="W28" s="5" t="e">
        <f t="shared" si="4"/>
        <v>#VALUE!</v>
      </c>
      <c r="X28" s="5" t="e">
        <f t="shared" si="4"/>
        <v>#VALUE!</v>
      </c>
      <c r="Y28" s="5" t="e">
        <f t="shared" si="4"/>
        <v>#VALUE!</v>
      </c>
      <c r="Z28" s="5" t="e">
        <f t="shared" si="4"/>
        <v>#VALUE!</v>
      </c>
      <c r="AA28" s="5" t="e">
        <f t="shared" si="9"/>
        <v>#VALUE!</v>
      </c>
      <c r="AB28" s="5" t="e">
        <f t="shared" si="9"/>
        <v>#VALUE!</v>
      </c>
      <c r="AD28" s="16">
        <f t="shared" si="5"/>
        <v>0</v>
      </c>
      <c r="AE28" s="17">
        <v>0.5</v>
      </c>
      <c r="AI28" s="21">
        <v>25</v>
      </c>
      <c r="AJ28" s="15">
        <f t="shared" si="8"/>
        <v>12.96</v>
      </c>
    </row>
    <row r="29" spans="1:51" ht="17" thickBot="1" x14ac:dyDescent="0.25">
      <c r="A29" t="s">
        <v>117</v>
      </c>
      <c r="B29" t="s">
        <v>85</v>
      </c>
      <c r="C29">
        <v>144</v>
      </c>
      <c r="E29" s="1" t="s">
        <v>118</v>
      </c>
      <c r="F29" s="1"/>
      <c r="H29" s="18">
        <v>0.95</v>
      </c>
      <c r="I29">
        <v>15</v>
      </c>
      <c r="J29" s="5" t="e">
        <f t="shared" si="1"/>
        <v>#VALUE!</v>
      </c>
      <c r="K29" s="5" t="e">
        <f t="shared" si="4"/>
        <v>#VALUE!</v>
      </c>
      <c r="L29" s="5" t="e">
        <f t="shared" si="4"/>
        <v>#VALUE!</v>
      </c>
      <c r="M29" s="5" t="e">
        <f t="shared" si="4"/>
        <v>#VALUE!</v>
      </c>
      <c r="N29" s="5" t="e">
        <f t="shared" si="4"/>
        <v>#VALUE!</v>
      </c>
      <c r="O29" s="5" t="e">
        <f t="shared" si="4"/>
        <v>#VALUE!</v>
      </c>
      <c r="P29" s="5" t="e">
        <f t="shared" si="4"/>
        <v>#VALUE!</v>
      </c>
      <c r="Q29" s="5" t="e">
        <f t="shared" si="4"/>
        <v>#VALUE!</v>
      </c>
      <c r="R29" s="5" t="e">
        <f t="shared" si="4"/>
        <v>#VALUE!</v>
      </c>
      <c r="S29" s="5" t="e">
        <f t="shared" si="4"/>
        <v>#VALUE!</v>
      </c>
      <c r="T29" s="5" t="e">
        <f t="shared" si="4"/>
        <v>#VALUE!</v>
      </c>
      <c r="U29" s="5" t="e">
        <f t="shared" si="4"/>
        <v>#VALUE!</v>
      </c>
      <c r="V29" s="5" t="e">
        <f t="shared" si="4"/>
        <v>#VALUE!</v>
      </c>
      <c r="W29" s="5" t="e">
        <f t="shared" si="4"/>
        <v>#VALUE!</v>
      </c>
      <c r="X29" s="5" t="e">
        <f t="shared" si="4"/>
        <v>#VALUE!</v>
      </c>
      <c r="Y29" s="5" t="e">
        <f t="shared" si="4"/>
        <v>#VALUE!</v>
      </c>
      <c r="Z29" s="5" t="e">
        <f t="shared" si="4"/>
        <v>#VALUE!</v>
      </c>
      <c r="AA29" s="5" t="e">
        <f t="shared" si="9"/>
        <v>#VALUE!</v>
      </c>
      <c r="AB29" s="5" t="e">
        <f t="shared" si="9"/>
        <v>#VALUE!</v>
      </c>
      <c r="AD29" s="16">
        <f t="shared" si="5"/>
        <v>0</v>
      </c>
      <c r="AE29" s="17">
        <v>0.5</v>
      </c>
      <c r="AI29" s="21">
        <v>25</v>
      </c>
      <c r="AJ29" s="15">
        <f t="shared" si="8"/>
        <v>5.76</v>
      </c>
      <c r="AR29" t="s">
        <v>53</v>
      </c>
      <c r="AS29" t="s">
        <v>54</v>
      </c>
      <c r="AV29" t="s">
        <v>88</v>
      </c>
    </row>
    <row r="30" spans="1:51" ht="17" thickBot="1" x14ac:dyDescent="0.25">
      <c r="A30" t="s">
        <v>46</v>
      </c>
      <c r="B30" t="s">
        <v>83</v>
      </c>
      <c r="C30">
        <v>198</v>
      </c>
      <c r="E30" s="1" t="s">
        <v>118</v>
      </c>
      <c r="F30" s="1"/>
      <c r="H30" s="18">
        <v>0.95</v>
      </c>
      <c r="I30">
        <v>15</v>
      </c>
      <c r="J30" s="5" t="e">
        <f t="shared" si="1"/>
        <v>#VALUE!</v>
      </c>
      <c r="K30" s="5" t="e">
        <f t="shared" si="4"/>
        <v>#VALUE!</v>
      </c>
      <c r="L30" s="5" t="e">
        <f t="shared" si="4"/>
        <v>#VALUE!</v>
      </c>
      <c r="M30" s="5" t="e">
        <f t="shared" si="4"/>
        <v>#VALUE!</v>
      </c>
      <c r="N30" s="5" t="e">
        <f t="shared" si="4"/>
        <v>#VALUE!</v>
      </c>
      <c r="O30" s="5" t="e">
        <f t="shared" si="4"/>
        <v>#VALUE!</v>
      </c>
      <c r="P30" s="5" t="e">
        <f t="shared" si="4"/>
        <v>#VALUE!</v>
      </c>
      <c r="Q30" s="5" t="e">
        <f t="shared" si="4"/>
        <v>#VALUE!</v>
      </c>
      <c r="R30" s="5" t="e">
        <f t="shared" si="4"/>
        <v>#VALUE!</v>
      </c>
      <c r="S30" s="5" t="e">
        <f t="shared" si="4"/>
        <v>#VALUE!</v>
      </c>
      <c r="T30" s="5" t="e">
        <f t="shared" si="4"/>
        <v>#VALUE!</v>
      </c>
      <c r="U30" s="5" t="e">
        <f t="shared" si="4"/>
        <v>#VALUE!</v>
      </c>
      <c r="V30" s="5" t="e">
        <f t="shared" si="4"/>
        <v>#VALUE!</v>
      </c>
      <c r="W30" s="5" t="e">
        <f t="shared" si="4"/>
        <v>#VALUE!</v>
      </c>
      <c r="X30" s="5" t="e">
        <f t="shared" si="4"/>
        <v>#VALUE!</v>
      </c>
      <c r="Y30" s="5" t="e">
        <f t="shared" si="4"/>
        <v>#VALUE!</v>
      </c>
      <c r="Z30" s="5" t="e">
        <f t="shared" si="4"/>
        <v>#VALUE!</v>
      </c>
      <c r="AA30" s="5" t="e">
        <f t="shared" si="9"/>
        <v>#VALUE!</v>
      </c>
      <c r="AB30" s="5" t="e">
        <f t="shared" si="9"/>
        <v>#VALUE!</v>
      </c>
      <c r="AD30" s="16">
        <f t="shared" si="5"/>
        <v>0</v>
      </c>
      <c r="AE30" s="17">
        <v>0.5</v>
      </c>
      <c r="AI30" s="21">
        <v>25</v>
      </c>
      <c r="AJ30" s="15">
        <f t="shared" si="8"/>
        <v>7.92</v>
      </c>
      <c r="AR30" s="1">
        <v>1100</v>
      </c>
      <c r="AS30">
        <f>(AR30*0.0235)+13.811</f>
        <v>39.661000000000001</v>
      </c>
      <c r="AT30">
        <v>39.6</v>
      </c>
      <c r="AV30" t="s">
        <v>53</v>
      </c>
      <c r="AW30" t="s">
        <v>95</v>
      </c>
      <c r="AX30" t="s">
        <v>96</v>
      </c>
    </row>
    <row r="31" spans="1:51" ht="17" thickBot="1" x14ac:dyDescent="0.25">
      <c r="E31" s="1"/>
      <c r="F31" s="1"/>
      <c r="H31" s="18">
        <v>0.95</v>
      </c>
      <c r="I31">
        <v>15</v>
      </c>
      <c r="J31" s="5" t="e">
        <f t="shared" si="1"/>
        <v>#DIV/0!</v>
      </c>
      <c r="K31" s="5" t="e">
        <f t="shared" si="4"/>
        <v>#DIV/0!</v>
      </c>
      <c r="L31" s="5" t="e">
        <f t="shared" si="4"/>
        <v>#DIV/0!</v>
      </c>
      <c r="M31" s="5" t="e">
        <f t="shared" si="4"/>
        <v>#DIV/0!</v>
      </c>
      <c r="N31" s="5" t="e">
        <f t="shared" si="4"/>
        <v>#DIV/0!</v>
      </c>
      <c r="O31" s="5" t="e">
        <f t="shared" si="4"/>
        <v>#DIV/0!</v>
      </c>
      <c r="P31" s="5" t="e">
        <f t="shared" si="4"/>
        <v>#DIV/0!</v>
      </c>
      <c r="Q31" s="5" t="e">
        <f t="shared" si="4"/>
        <v>#DIV/0!</v>
      </c>
      <c r="R31" s="5" t="e">
        <f t="shared" si="4"/>
        <v>#DIV/0!</v>
      </c>
      <c r="S31" s="5" t="e">
        <f t="shared" si="4"/>
        <v>#DIV/0!</v>
      </c>
      <c r="T31" s="5" t="e">
        <f t="shared" si="4"/>
        <v>#DIV/0!</v>
      </c>
      <c r="U31" s="5" t="e">
        <f t="shared" si="4"/>
        <v>#DIV/0!</v>
      </c>
      <c r="V31" s="5" t="e">
        <f t="shared" si="4"/>
        <v>#DIV/0!</v>
      </c>
      <c r="W31" s="5" t="e">
        <f t="shared" si="4"/>
        <v>#DIV/0!</v>
      </c>
      <c r="X31" s="5" t="e">
        <f t="shared" si="4"/>
        <v>#DIV/0!</v>
      </c>
      <c r="Y31" s="5" t="e">
        <f t="shared" si="4"/>
        <v>#DIV/0!</v>
      </c>
      <c r="Z31" s="5" t="e">
        <f t="shared" si="4"/>
        <v>#DIV/0!</v>
      </c>
      <c r="AA31" s="5" t="e">
        <f t="shared" si="9"/>
        <v>#DIV/0!</v>
      </c>
      <c r="AB31" s="5" t="e">
        <f t="shared" si="9"/>
        <v>#DIV/0!</v>
      </c>
      <c r="AD31" s="16">
        <f t="shared" si="5"/>
        <v>0</v>
      </c>
      <c r="AE31" s="17">
        <v>0.5</v>
      </c>
      <c r="AI31" s="15">
        <f t="shared" ref="AI31:AI37" si="10">AD31*(1+(AE31*IF(AF31="Yes", 0.5, 1)*IF(AG31="Yes", 0.75, 1)*IF(AH31="Yes", 0.75, 1)))</f>
        <v>0</v>
      </c>
      <c r="AJ31" s="15" t="e">
        <f t="shared" si="8"/>
        <v>#DIV/0!</v>
      </c>
      <c r="AV31" s="1">
        <v>770</v>
      </c>
      <c r="AW31">
        <f>ROUND(AV31/16.1,0)</f>
        <v>48</v>
      </c>
      <c r="AX31">
        <f>ROUND(AW31*7.317,0)</f>
        <v>351</v>
      </c>
      <c r="AY31" t="s">
        <v>89</v>
      </c>
    </row>
    <row r="32" spans="1:51" ht="17" thickBot="1" x14ac:dyDescent="0.25">
      <c r="E32" s="1"/>
      <c r="F32" s="1"/>
      <c r="H32" s="18">
        <v>0.95</v>
      </c>
      <c r="I32">
        <v>15</v>
      </c>
      <c r="J32" s="5" t="e">
        <f t="shared" si="1"/>
        <v>#DIV/0!</v>
      </c>
      <c r="K32" s="5" t="e">
        <f t="shared" si="4"/>
        <v>#DIV/0!</v>
      </c>
      <c r="L32" s="5" t="e">
        <f t="shared" si="4"/>
        <v>#DIV/0!</v>
      </c>
      <c r="M32" s="5" t="e">
        <f t="shared" si="4"/>
        <v>#DIV/0!</v>
      </c>
      <c r="N32" s="5" t="e">
        <f t="shared" si="4"/>
        <v>#DIV/0!</v>
      </c>
      <c r="O32" s="5" t="e">
        <f t="shared" si="4"/>
        <v>#DIV/0!</v>
      </c>
      <c r="P32" s="5" t="e">
        <f t="shared" si="4"/>
        <v>#DIV/0!</v>
      </c>
      <c r="Q32" s="5" t="e">
        <f t="shared" si="4"/>
        <v>#DIV/0!</v>
      </c>
      <c r="R32" s="5" t="e">
        <f t="shared" si="4"/>
        <v>#DIV/0!</v>
      </c>
      <c r="S32" s="5" t="e">
        <f t="shared" si="4"/>
        <v>#DIV/0!</v>
      </c>
      <c r="T32" s="5" t="e">
        <f t="shared" si="4"/>
        <v>#DIV/0!</v>
      </c>
      <c r="U32" s="5" t="e">
        <f t="shared" si="4"/>
        <v>#DIV/0!</v>
      </c>
      <c r="V32" s="5" t="e">
        <f t="shared" si="4"/>
        <v>#DIV/0!</v>
      </c>
      <c r="W32" s="5" t="e">
        <f t="shared" si="4"/>
        <v>#DIV/0!</v>
      </c>
      <c r="X32" s="5" t="e">
        <f t="shared" si="4"/>
        <v>#DIV/0!</v>
      </c>
      <c r="Y32" s="5" t="e">
        <f t="shared" si="4"/>
        <v>#DIV/0!</v>
      </c>
      <c r="Z32" s="5" t="e">
        <f t="shared" si="4"/>
        <v>#DIV/0!</v>
      </c>
      <c r="AA32" s="5" t="e">
        <f t="shared" si="9"/>
        <v>#DIV/0!</v>
      </c>
      <c r="AB32" s="5" t="e">
        <f t="shared" si="9"/>
        <v>#DIV/0!</v>
      </c>
      <c r="AD32" s="16">
        <f t="shared" si="5"/>
        <v>0</v>
      </c>
      <c r="AE32" s="17">
        <v>0.5</v>
      </c>
      <c r="AI32" s="15">
        <f t="shared" si="10"/>
        <v>0</v>
      </c>
      <c r="AJ32" s="15" t="e">
        <f t="shared" si="8"/>
        <v>#DIV/0!</v>
      </c>
      <c r="AR32" t="s">
        <v>55</v>
      </c>
      <c r="AS32" t="s">
        <v>56</v>
      </c>
      <c r="AT32" t="s">
        <v>9</v>
      </c>
    </row>
    <row r="33" spans="5:52" ht="17" thickBot="1" x14ac:dyDescent="0.25">
      <c r="E33" s="1"/>
      <c r="F33" s="1"/>
      <c r="H33" s="18">
        <v>0.95</v>
      </c>
      <c r="I33">
        <v>15</v>
      </c>
      <c r="J33" s="5" t="e">
        <f t="shared" si="1"/>
        <v>#DIV/0!</v>
      </c>
      <c r="K33" s="5" t="e">
        <f t="shared" si="4"/>
        <v>#DIV/0!</v>
      </c>
      <c r="L33" s="5" t="e">
        <f t="shared" ref="L33:AA37" si="11">1-((1-$J33)^L$2)</f>
        <v>#DIV/0!</v>
      </c>
      <c r="M33" s="5" t="e">
        <f t="shared" si="11"/>
        <v>#DIV/0!</v>
      </c>
      <c r="N33" s="5" t="e">
        <f t="shared" si="11"/>
        <v>#DIV/0!</v>
      </c>
      <c r="O33" s="5" t="e">
        <f t="shared" si="11"/>
        <v>#DIV/0!</v>
      </c>
      <c r="P33" s="5" t="e">
        <f t="shared" si="11"/>
        <v>#DIV/0!</v>
      </c>
      <c r="Q33" s="5" t="e">
        <f t="shared" si="11"/>
        <v>#DIV/0!</v>
      </c>
      <c r="R33" s="5" t="e">
        <f t="shared" si="11"/>
        <v>#DIV/0!</v>
      </c>
      <c r="S33" s="5" t="e">
        <f t="shared" si="11"/>
        <v>#DIV/0!</v>
      </c>
      <c r="T33" s="5" t="e">
        <f t="shared" si="11"/>
        <v>#DIV/0!</v>
      </c>
      <c r="U33" s="5" t="e">
        <f t="shared" si="11"/>
        <v>#DIV/0!</v>
      </c>
      <c r="V33" s="5" t="e">
        <f t="shared" si="11"/>
        <v>#DIV/0!</v>
      </c>
      <c r="W33" s="5" t="e">
        <f t="shared" si="11"/>
        <v>#DIV/0!</v>
      </c>
      <c r="X33" s="5" t="e">
        <f t="shared" si="11"/>
        <v>#DIV/0!</v>
      </c>
      <c r="Y33" s="5" t="e">
        <f t="shared" si="11"/>
        <v>#DIV/0!</v>
      </c>
      <c r="Z33" s="5" t="e">
        <f t="shared" si="11"/>
        <v>#DIV/0!</v>
      </c>
      <c r="AA33" s="5" t="e">
        <f t="shared" si="11"/>
        <v>#DIV/0!</v>
      </c>
      <c r="AB33" s="5" t="e">
        <f t="shared" si="9"/>
        <v>#DIV/0!</v>
      </c>
      <c r="AD33" s="16">
        <f t="shared" si="5"/>
        <v>0</v>
      </c>
      <c r="AE33" s="17">
        <v>0.5</v>
      </c>
      <c r="AI33" s="15">
        <f t="shared" si="10"/>
        <v>0</v>
      </c>
      <c r="AJ33" s="15" t="e">
        <f t="shared" si="8"/>
        <v>#DIV/0!</v>
      </c>
      <c r="AR33">
        <v>3970</v>
      </c>
      <c r="AS33">
        <v>107</v>
      </c>
      <c r="AV33" t="s">
        <v>39</v>
      </c>
      <c r="AW33" t="s">
        <v>93</v>
      </c>
      <c r="AX33" t="s">
        <v>91</v>
      </c>
      <c r="AY33" t="s">
        <v>92</v>
      </c>
      <c r="AZ33" t="s">
        <v>9</v>
      </c>
    </row>
    <row r="34" spans="5:52" ht="17" thickBot="1" x14ac:dyDescent="0.25">
      <c r="E34" s="1"/>
      <c r="F34" s="1"/>
      <c r="H34" s="18">
        <v>0.95</v>
      </c>
      <c r="I34">
        <v>15</v>
      </c>
      <c r="J34" s="5" t="e">
        <f t="shared" si="1"/>
        <v>#DIV/0!</v>
      </c>
      <c r="K34" s="5" t="e">
        <f t="shared" ref="K34:K37" si="12">1-((1-$J34)^K$2)</f>
        <v>#DIV/0!</v>
      </c>
      <c r="L34" s="5" t="e">
        <f t="shared" si="11"/>
        <v>#DIV/0!</v>
      </c>
      <c r="M34" s="5" t="e">
        <f t="shared" si="11"/>
        <v>#DIV/0!</v>
      </c>
      <c r="N34" s="5" t="e">
        <f t="shared" si="11"/>
        <v>#DIV/0!</v>
      </c>
      <c r="O34" s="5" t="e">
        <f t="shared" si="11"/>
        <v>#DIV/0!</v>
      </c>
      <c r="P34" s="5" t="e">
        <f t="shared" si="11"/>
        <v>#DIV/0!</v>
      </c>
      <c r="Q34" s="5" t="e">
        <f t="shared" si="11"/>
        <v>#DIV/0!</v>
      </c>
      <c r="R34" s="5" t="e">
        <f t="shared" si="11"/>
        <v>#DIV/0!</v>
      </c>
      <c r="S34" s="5" t="e">
        <f t="shared" si="11"/>
        <v>#DIV/0!</v>
      </c>
      <c r="T34" s="5" t="e">
        <f t="shared" si="11"/>
        <v>#DIV/0!</v>
      </c>
      <c r="U34" s="5" t="e">
        <f t="shared" si="11"/>
        <v>#DIV/0!</v>
      </c>
      <c r="V34" s="5" t="e">
        <f t="shared" si="11"/>
        <v>#DIV/0!</v>
      </c>
      <c r="W34" s="5" t="e">
        <f t="shared" si="11"/>
        <v>#DIV/0!</v>
      </c>
      <c r="X34" s="5" t="e">
        <f t="shared" si="11"/>
        <v>#DIV/0!</v>
      </c>
      <c r="Y34" s="5" t="e">
        <f t="shared" si="11"/>
        <v>#DIV/0!</v>
      </c>
      <c r="Z34" s="5" t="e">
        <f t="shared" si="11"/>
        <v>#DIV/0!</v>
      </c>
      <c r="AA34" s="5" t="e">
        <f t="shared" si="11"/>
        <v>#DIV/0!</v>
      </c>
      <c r="AB34" s="5" t="e">
        <f t="shared" si="9"/>
        <v>#DIV/0!</v>
      </c>
      <c r="AD34" s="16">
        <f t="shared" si="5"/>
        <v>0</v>
      </c>
      <c r="AE34" s="17">
        <v>0.5</v>
      </c>
      <c r="AI34" s="15">
        <f t="shared" si="10"/>
        <v>0</v>
      </c>
      <c r="AJ34" s="15" t="e">
        <f t="shared" si="8"/>
        <v>#DIV/0!</v>
      </c>
      <c r="AR34">
        <v>2200</v>
      </c>
      <c r="AS34">
        <v>65.5</v>
      </c>
      <c r="AT34" t="s">
        <v>59</v>
      </c>
      <c r="AV34" t="s">
        <v>90</v>
      </c>
      <c r="AW34">
        <v>1320</v>
      </c>
      <c r="AX34">
        <v>82</v>
      </c>
      <c r="AY34">
        <v>600</v>
      </c>
      <c r="AZ34" t="s">
        <v>94</v>
      </c>
    </row>
    <row r="35" spans="5:52" ht="17" thickBot="1" x14ac:dyDescent="0.25">
      <c r="E35" s="1"/>
      <c r="F35" s="1"/>
      <c r="H35" s="18">
        <v>0.95</v>
      </c>
      <c r="I35">
        <v>15</v>
      </c>
      <c r="J35" s="5" t="e">
        <f t="shared" si="1"/>
        <v>#DIV/0!</v>
      </c>
      <c r="K35" s="5" t="e">
        <f t="shared" si="12"/>
        <v>#DIV/0!</v>
      </c>
      <c r="L35" s="5" t="e">
        <f t="shared" si="11"/>
        <v>#DIV/0!</v>
      </c>
      <c r="M35" s="5" t="e">
        <f t="shared" si="11"/>
        <v>#DIV/0!</v>
      </c>
      <c r="N35" s="5" t="e">
        <f t="shared" si="11"/>
        <v>#DIV/0!</v>
      </c>
      <c r="O35" s="5" t="e">
        <f t="shared" si="11"/>
        <v>#DIV/0!</v>
      </c>
      <c r="P35" s="5" t="e">
        <f t="shared" si="11"/>
        <v>#DIV/0!</v>
      </c>
      <c r="Q35" s="5" t="e">
        <f t="shared" si="11"/>
        <v>#DIV/0!</v>
      </c>
      <c r="R35" s="5" t="e">
        <f t="shared" si="11"/>
        <v>#DIV/0!</v>
      </c>
      <c r="S35" s="5" t="e">
        <f t="shared" si="11"/>
        <v>#DIV/0!</v>
      </c>
      <c r="T35" s="5" t="e">
        <f t="shared" si="11"/>
        <v>#DIV/0!</v>
      </c>
      <c r="U35" s="5" t="e">
        <f t="shared" si="11"/>
        <v>#DIV/0!</v>
      </c>
      <c r="V35" s="5" t="e">
        <f t="shared" si="11"/>
        <v>#DIV/0!</v>
      </c>
      <c r="W35" s="5" t="e">
        <f t="shared" si="11"/>
        <v>#DIV/0!</v>
      </c>
      <c r="X35" s="5" t="e">
        <f t="shared" si="11"/>
        <v>#DIV/0!</v>
      </c>
      <c r="Y35" s="5" t="e">
        <f t="shared" si="11"/>
        <v>#DIV/0!</v>
      </c>
      <c r="Z35" s="5" t="e">
        <f t="shared" si="11"/>
        <v>#DIV/0!</v>
      </c>
      <c r="AA35" s="5" t="e">
        <f t="shared" si="11"/>
        <v>#DIV/0!</v>
      </c>
      <c r="AB35" s="5" t="e">
        <f t="shared" si="9"/>
        <v>#DIV/0!</v>
      </c>
      <c r="AD35" s="16">
        <f t="shared" si="5"/>
        <v>0</v>
      </c>
      <c r="AE35" s="17">
        <v>0.5</v>
      </c>
      <c r="AI35" s="15">
        <f t="shared" si="10"/>
        <v>0</v>
      </c>
      <c r="AJ35" s="15" t="e">
        <f t="shared" si="8"/>
        <v>#DIV/0!</v>
      </c>
      <c r="AR35">
        <v>1320</v>
      </c>
      <c r="AS35">
        <v>45</v>
      </c>
      <c r="AT35" t="s">
        <v>59</v>
      </c>
    </row>
    <row r="36" spans="5:52" ht="17" thickBot="1" x14ac:dyDescent="0.25">
      <c r="E36" s="1"/>
      <c r="F36" s="1"/>
      <c r="H36" s="18">
        <v>0.95</v>
      </c>
      <c r="I36">
        <v>15</v>
      </c>
      <c r="J36" s="5" t="e">
        <f t="shared" si="1"/>
        <v>#DIV/0!</v>
      </c>
      <c r="K36" s="5" t="e">
        <f t="shared" si="12"/>
        <v>#DIV/0!</v>
      </c>
      <c r="L36" s="5" t="e">
        <f t="shared" si="11"/>
        <v>#DIV/0!</v>
      </c>
      <c r="M36" s="5" t="e">
        <f t="shared" si="11"/>
        <v>#DIV/0!</v>
      </c>
      <c r="N36" s="5" t="e">
        <f t="shared" si="11"/>
        <v>#DIV/0!</v>
      </c>
      <c r="O36" s="5" t="e">
        <f t="shared" si="11"/>
        <v>#DIV/0!</v>
      </c>
      <c r="P36" s="5" t="e">
        <f t="shared" si="11"/>
        <v>#DIV/0!</v>
      </c>
      <c r="Q36" s="5" t="e">
        <f t="shared" si="11"/>
        <v>#DIV/0!</v>
      </c>
      <c r="R36" s="5" t="e">
        <f t="shared" si="11"/>
        <v>#DIV/0!</v>
      </c>
      <c r="S36" s="5" t="e">
        <f t="shared" si="11"/>
        <v>#DIV/0!</v>
      </c>
      <c r="T36" s="5" t="e">
        <f t="shared" si="11"/>
        <v>#DIV/0!</v>
      </c>
      <c r="U36" s="5" t="e">
        <f t="shared" si="11"/>
        <v>#DIV/0!</v>
      </c>
      <c r="V36" s="5" t="e">
        <f t="shared" si="11"/>
        <v>#DIV/0!</v>
      </c>
      <c r="W36" s="5" t="e">
        <f t="shared" si="11"/>
        <v>#DIV/0!</v>
      </c>
      <c r="X36" s="5" t="e">
        <f t="shared" si="11"/>
        <v>#DIV/0!</v>
      </c>
      <c r="Y36" s="5" t="e">
        <f t="shared" si="11"/>
        <v>#DIV/0!</v>
      </c>
      <c r="Z36" s="5" t="e">
        <f t="shared" si="11"/>
        <v>#DIV/0!</v>
      </c>
      <c r="AA36" s="5" t="e">
        <f t="shared" si="11"/>
        <v>#DIV/0!</v>
      </c>
      <c r="AB36" s="5" t="e">
        <f t="shared" si="9"/>
        <v>#DIV/0!</v>
      </c>
      <c r="AD36" s="16">
        <f t="shared" si="5"/>
        <v>0</v>
      </c>
      <c r="AE36" s="17">
        <v>0.5</v>
      </c>
      <c r="AI36" s="15">
        <f t="shared" si="10"/>
        <v>0</v>
      </c>
      <c r="AJ36" s="15" t="e">
        <f t="shared" si="8"/>
        <v>#DIV/0!</v>
      </c>
      <c r="AR36">
        <v>1000</v>
      </c>
      <c r="AS36">
        <v>35.299999999999997</v>
      </c>
      <c r="AT36" t="s">
        <v>58</v>
      </c>
    </row>
    <row r="37" spans="5:52" ht="17" thickBot="1" x14ac:dyDescent="0.25">
      <c r="E37" s="1"/>
      <c r="F37" s="1"/>
      <c r="H37" s="18">
        <v>0.95</v>
      </c>
      <c r="I37">
        <v>15</v>
      </c>
      <c r="J37" s="5" t="e">
        <f t="shared" si="1"/>
        <v>#DIV/0!</v>
      </c>
      <c r="K37" s="5" t="e">
        <f t="shared" si="12"/>
        <v>#DIV/0!</v>
      </c>
      <c r="L37" s="5" t="e">
        <f t="shared" si="11"/>
        <v>#DIV/0!</v>
      </c>
      <c r="M37" s="5" t="e">
        <f t="shared" si="11"/>
        <v>#DIV/0!</v>
      </c>
      <c r="N37" s="5" t="e">
        <f t="shared" si="11"/>
        <v>#DIV/0!</v>
      </c>
      <c r="O37" s="5" t="e">
        <f t="shared" si="11"/>
        <v>#DIV/0!</v>
      </c>
      <c r="P37" s="5" t="e">
        <f t="shared" si="11"/>
        <v>#DIV/0!</v>
      </c>
      <c r="Q37" s="5" t="e">
        <f t="shared" si="11"/>
        <v>#DIV/0!</v>
      </c>
      <c r="R37" s="5" t="e">
        <f t="shared" si="11"/>
        <v>#DIV/0!</v>
      </c>
      <c r="S37" s="5" t="e">
        <f t="shared" si="11"/>
        <v>#DIV/0!</v>
      </c>
      <c r="T37" s="5" t="e">
        <f t="shared" si="11"/>
        <v>#DIV/0!</v>
      </c>
      <c r="U37" s="5" t="e">
        <f t="shared" si="11"/>
        <v>#DIV/0!</v>
      </c>
      <c r="V37" s="5" t="e">
        <f t="shared" si="11"/>
        <v>#DIV/0!</v>
      </c>
      <c r="W37" s="5" t="e">
        <f t="shared" si="11"/>
        <v>#DIV/0!</v>
      </c>
      <c r="X37" s="5" t="e">
        <f t="shared" si="11"/>
        <v>#DIV/0!</v>
      </c>
      <c r="Y37" s="5" t="e">
        <f t="shared" si="11"/>
        <v>#DIV/0!</v>
      </c>
      <c r="Z37" s="5" t="e">
        <f t="shared" si="11"/>
        <v>#DIV/0!</v>
      </c>
      <c r="AA37" s="5" t="e">
        <f t="shared" si="11"/>
        <v>#DIV/0!</v>
      </c>
      <c r="AB37" s="5" t="e">
        <f t="shared" si="9"/>
        <v>#DIV/0!</v>
      </c>
      <c r="AD37" s="16">
        <f t="shared" si="5"/>
        <v>0</v>
      </c>
      <c r="AE37" s="17">
        <v>0.5</v>
      </c>
      <c r="AI37" s="15">
        <f t="shared" si="10"/>
        <v>0</v>
      </c>
      <c r="AJ37" s="15" t="e">
        <f t="shared" si="8"/>
        <v>#DIV/0!</v>
      </c>
      <c r="AK37" t="s">
        <v>19</v>
      </c>
      <c r="AR37">
        <v>750</v>
      </c>
      <c r="AS37">
        <v>33</v>
      </c>
      <c r="AT37" t="s">
        <v>58</v>
      </c>
    </row>
    <row r="38" spans="5:52" x14ac:dyDescent="0.2">
      <c r="AJ38" s="15" t="e">
        <f t="shared" si="8"/>
        <v>#DIV/0!</v>
      </c>
      <c r="AK38" t="s">
        <v>19</v>
      </c>
      <c r="AR38">
        <v>500</v>
      </c>
      <c r="AS38">
        <v>26.5</v>
      </c>
      <c r="AT38" t="s">
        <v>58</v>
      </c>
    </row>
    <row r="39" spans="5:52" x14ac:dyDescent="0.2">
      <c r="AJ39" s="15" t="e">
        <f t="shared" si="8"/>
        <v>#DIV/0!</v>
      </c>
      <c r="AK39" t="s">
        <v>19</v>
      </c>
      <c r="AR39">
        <v>250</v>
      </c>
      <c r="AS39">
        <v>21.5</v>
      </c>
      <c r="AT39" t="s">
        <v>58</v>
      </c>
    </row>
    <row r="40" spans="5:52" x14ac:dyDescent="0.2">
      <c r="AJ40" s="15" t="e">
        <f t="shared" si="8"/>
        <v>#DIV/0!</v>
      </c>
      <c r="AK40" t="s">
        <v>19</v>
      </c>
      <c r="AR40">
        <v>100</v>
      </c>
      <c r="AS40">
        <v>18</v>
      </c>
      <c r="AT40" t="s">
        <v>58</v>
      </c>
    </row>
    <row r="41" spans="5:52" x14ac:dyDescent="0.2">
      <c r="AJ41" s="15" t="e">
        <f t="shared" si="8"/>
        <v>#DIV/0!</v>
      </c>
      <c r="AK41" t="s">
        <v>19</v>
      </c>
      <c r="AT41" t="s">
        <v>100</v>
      </c>
    </row>
    <row r="42" spans="5:52" x14ac:dyDescent="0.2">
      <c r="AJ42" s="15" t="e">
        <f t="shared" si="8"/>
        <v>#DIV/0!</v>
      </c>
      <c r="AK42" t="s">
        <v>19</v>
      </c>
    </row>
    <row r="43" spans="5:52" x14ac:dyDescent="0.2">
      <c r="AJ43" s="15" t="e">
        <f t="shared" si="8"/>
        <v>#DIV/0!</v>
      </c>
      <c r="AK43" t="s">
        <v>19</v>
      </c>
      <c r="AR43" s="7" t="s">
        <v>5</v>
      </c>
      <c r="AS43" s="7" t="s">
        <v>7</v>
      </c>
      <c r="AT43" s="7" t="s">
        <v>9</v>
      </c>
      <c r="AV43" t="s">
        <v>19</v>
      </c>
      <c r="AW43" t="s">
        <v>30</v>
      </c>
      <c r="AX43" t="s">
        <v>31</v>
      </c>
    </row>
    <row r="44" spans="5:52" x14ac:dyDescent="0.2">
      <c r="AJ44" s="15" t="e">
        <f t="shared" si="8"/>
        <v>#DIV/0!</v>
      </c>
      <c r="AR44" s="4" t="s">
        <v>11</v>
      </c>
      <c r="AS44" s="6">
        <v>10</v>
      </c>
      <c r="AT44" s="8" t="s">
        <v>12</v>
      </c>
      <c r="AV44" t="s">
        <v>19</v>
      </c>
      <c r="AW44" s="4" t="s">
        <v>29</v>
      </c>
      <c r="AX44">
        <v>15</v>
      </c>
    </row>
    <row r="45" spans="5:52" x14ac:dyDescent="0.2">
      <c r="AJ45" s="15" t="e">
        <f t="shared" si="8"/>
        <v>#DIV/0!</v>
      </c>
      <c r="AR45" s="4" t="s">
        <v>13</v>
      </c>
      <c r="AS45" s="6" t="s">
        <v>15</v>
      </c>
      <c r="AT45" s="8" t="s">
        <v>14</v>
      </c>
      <c r="AV45" t="s">
        <v>19</v>
      </c>
      <c r="AW45" s="4" t="s">
        <v>33</v>
      </c>
      <c r="AX45">
        <v>31</v>
      </c>
    </row>
    <row r="46" spans="5:52" x14ac:dyDescent="0.2">
      <c r="AJ46" s="15" t="e">
        <f t="shared" si="8"/>
        <v>#DIV/0!</v>
      </c>
      <c r="AR46" s="4" t="s">
        <v>16</v>
      </c>
      <c r="AS46" s="6" t="s">
        <v>17</v>
      </c>
      <c r="AT46" s="9" t="s">
        <v>18</v>
      </c>
      <c r="AV46" t="s">
        <v>19</v>
      </c>
      <c r="AW46" s="4" t="s">
        <v>34</v>
      </c>
      <c r="AX46">
        <v>14.5</v>
      </c>
    </row>
    <row r="47" spans="5:52" x14ac:dyDescent="0.2">
      <c r="AJ47" s="15" t="e">
        <f t="shared" si="8"/>
        <v>#DIV/0!</v>
      </c>
      <c r="AR47" s="4" t="s">
        <v>20</v>
      </c>
      <c r="AS47" s="6" t="s">
        <v>21</v>
      </c>
      <c r="AT47" s="8" t="s">
        <v>22</v>
      </c>
      <c r="AV47" t="s">
        <v>19</v>
      </c>
      <c r="AW47" s="4" t="s">
        <v>35</v>
      </c>
      <c r="AX47">
        <v>15.5</v>
      </c>
    </row>
    <row r="48" spans="5:52" x14ac:dyDescent="0.2">
      <c r="AJ48" s="15" t="e">
        <f t="shared" si="8"/>
        <v>#DIV/0!</v>
      </c>
      <c r="AR48" s="4" t="s">
        <v>23</v>
      </c>
      <c r="AS48" s="6">
        <v>20</v>
      </c>
      <c r="AT48" s="9" t="s">
        <v>22</v>
      </c>
      <c r="AV48" t="s">
        <v>19</v>
      </c>
      <c r="AW48" s="4" t="s">
        <v>36</v>
      </c>
      <c r="AX48">
        <v>30</v>
      </c>
    </row>
    <row r="49" spans="36:48" x14ac:dyDescent="0.2">
      <c r="AJ49" s="15" t="e">
        <f t="shared" si="8"/>
        <v>#DIV/0!</v>
      </c>
      <c r="AR49" s="4" t="s">
        <v>3</v>
      </c>
      <c r="AS49" s="6">
        <v>5</v>
      </c>
      <c r="AT49" s="10" t="s">
        <v>27</v>
      </c>
      <c r="AV49" t="s">
        <v>19</v>
      </c>
    </row>
    <row r="50" spans="36:48" x14ac:dyDescent="0.2">
      <c r="AJ50" s="15" t="e">
        <f t="shared" si="8"/>
        <v>#DIV/0!</v>
      </c>
      <c r="AR50" s="4" t="s">
        <v>4</v>
      </c>
      <c r="AS50" s="6">
        <v>30</v>
      </c>
      <c r="AT50" s="10" t="s">
        <v>27</v>
      </c>
    </row>
    <row r="51" spans="36:48" x14ac:dyDescent="0.2">
      <c r="AJ51" s="15" t="e">
        <f t="shared" si="8"/>
        <v>#DIV/0!</v>
      </c>
      <c r="AR51" s="4" t="s">
        <v>28</v>
      </c>
      <c r="AS51" s="6" t="s">
        <v>25</v>
      </c>
      <c r="AT51" s="10" t="s">
        <v>26</v>
      </c>
    </row>
    <row r="52" spans="36:48" x14ac:dyDescent="0.2">
      <c r="AJ52" s="15" t="e">
        <f t="shared" si="8"/>
        <v>#DIV/0!</v>
      </c>
      <c r="AR52" s="4" t="s">
        <v>10</v>
      </c>
      <c r="AS52" s="6">
        <v>1</v>
      </c>
      <c r="AT52" s="10" t="s">
        <v>8</v>
      </c>
    </row>
    <row r="53" spans="36:48" x14ac:dyDescent="0.2">
      <c r="AR53" s="4" t="s">
        <v>6</v>
      </c>
      <c r="AS53" s="6">
        <v>0.1</v>
      </c>
      <c r="AT53" s="10" t="s">
        <v>8</v>
      </c>
    </row>
    <row r="54" spans="36:48" x14ac:dyDescent="0.2">
      <c r="AR54" s="4" t="s">
        <v>24</v>
      </c>
      <c r="AS54" s="6">
        <v>10</v>
      </c>
      <c r="AT54" s="10" t="s">
        <v>8</v>
      </c>
    </row>
  </sheetData>
  <mergeCells count="1">
    <mergeCell ref="J1:AB1"/>
  </mergeCells>
  <phoneticPr fontId="9" type="noConversion"/>
  <conditionalFormatting sqref="J3:AB3 J4:J24 K4:AB37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I3:AI4 AI6:AI24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J3:AJ52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Missile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D'Alessandro, Michael</cp:lastModifiedBy>
  <dcterms:created xsi:type="dcterms:W3CDTF">2022-03-26T14:39:17Z</dcterms:created>
  <dcterms:modified xsi:type="dcterms:W3CDTF">2025-06-10T22:37:15Z</dcterms:modified>
</cp:coreProperties>
</file>